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75AE21E2-1B36-405A-BC2B-62782577E17A}" xr6:coauthVersionLast="47" xr6:coauthVersionMax="47" xr10:uidLastSave="{00000000-0000-0000-0000-000000000000}"/>
  <bookViews>
    <workbookView xWindow="-120" yWindow="-120" windowWidth="20730" windowHeight="11040" tabRatio="771" xr2:uid="{00000000-000D-0000-FFFF-FFFF00000000}"/>
  </bookViews>
  <sheets>
    <sheet name="ESTIMATE" sheetId="18" r:id="rId1"/>
    <sheet name="UJ" sheetId="13" state="hidden" r:id="rId2"/>
    <sheet name="DETAIL (2)" sheetId="12" state="hidden" r:id="rId3"/>
  </sheets>
  <definedNames>
    <definedName name="_xlnm._FilterDatabase" localSheetId="0" hidden="1">ESTIMATE!$H$1:$H$191</definedName>
    <definedName name="_xlnm.Print_Area" localSheetId="2">'DETAIL (2)'!$A$1:$F$20</definedName>
    <definedName name="_xlnm.Print_Area" localSheetId="0">ESTIMATE!$A$1:$Q$192</definedName>
    <definedName name="_xlnm.Print_Area" localSheetId="1">UJ!$A$1:$I$31</definedName>
    <definedName name="_xlnm.Print_Titles" localSheetId="2">'DETAIL (2)'!$1:$7</definedName>
    <definedName name="_xlnm.Print_Titles" localSheetId="0">ESTIMATE!$1:$5</definedName>
    <definedName name="_xlnm.Print_Titles" localSheetId="1">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6" i="18" l="1"/>
  <c r="A47" i="18"/>
  <c r="A50" i="18"/>
  <c r="A51" i="18"/>
  <c r="G45" i="18"/>
  <c r="J45" i="18" s="1"/>
  <c r="L45" i="18" s="1"/>
  <c r="N45" i="18"/>
  <c r="A78" i="18"/>
  <c r="A79" i="18"/>
  <c r="A81" i="18"/>
  <c r="A82" i="18"/>
  <c r="A83" i="18"/>
  <c r="A84" i="18"/>
  <c r="A87" i="18"/>
  <c r="A88" i="18"/>
  <c r="A89" i="18"/>
  <c r="A90" i="18"/>
  <c r="A94" i="18"/>
  <c r="A95" i="18"/>
  <c r="A103" i="18"/>
  <c r="A104" i="18"/>
  <c r="A108" i="18"/>
  <c r="A109" i="18"/>
  <c r="A110" i="18"/>
  <c r="A111" i="18"/>
  <c r="A118" i="18"/>
  <c r="A119" i="18"/>
  <c r="A120" i="18"/>
  <c r="A123" i="18"/>
  <c r="A124" i="18"/>
  <c r="A125" i="18"/>
  <c r="A126" i="18"/>
  <c r="A133" i="18"/>
  <c r="A134" i="18"/>
  <c r="A138" i="18"/>
  <c r="A139" i="18"/>
  <c r="A140" i="18"/>
  <c r="A141" i="18"/>
  <c r="A146" i="18"/>
  <c r="A147" i="18"/>
  <c r="A150" i="18"/>
  <c r="A151" i="18"/>
  <c r="A152" i="18"/>
  <c r="A153" i="18"/>
  <c r="A157" i="18"/>
  <c r="A158" i="18"/>
  <c r="A159" i="18"/>
  <c r="A160" i="18"/>
  <c r="A161" i="18"/>
  <c r="A165" i="18"/>
  <c r="A166" i="18"/>
  <c r="A169" i="18"/>
  <c r="A171" i="18"/>
  <c r="A172" i="18"/>
  <c r="A173" i="18"/>
  <c r="A174" i="18"/>
  <c r="A175" i="18"/>
  <c r="A177" i="18"/>
  <c r="A178" i="18"/>
  <c r="A181" i="18"/>
  <c r="A182" i="18"/>
  <c r="A183" i="18"/>
  <c r="A66" i="18"/>
  <c r="A13" i="18"/>
  <c r="A14" i="18"/>
  <c r="A15" i="18"/>
  <c r="A16" i="18"/>
  <c r="A19" i="18"/>
  <c r="A20" i="18"/>
  <c r="A21" i="18"/>
  <c r="A22" i="18"/>
  <c r="A23" i="18"/>
  <c r="A25" i="18"/>
  <c r="A26" i="18"/>
  <c r="A27" i="18"/>
  <c r="A28" i="18"/>
  <c r="A29" i="18"/>
  <c r="A52" i="18"/>
  <c r="A53" i="18"/>
  <c r="A58" i="18"/>
  <c r="A59" i="18"/>
  <c r="A65" i="18"/>
  <c r="A67" i="18"/>
  <c r="A68" i="18"/>
  <c r="E24" i="18"/>
  <c r="G24" i="18" s="1"/>
  <c r="J24" i="18" s="1"/>
  <c r="L24" i="18" s="1"/>
  <c r="L20" i="18"/>
  <c r="G18" i="18"/>
  <c r="E17" i="18"/>
  <c r="G17" i="18" s="1"/>
  <c r="J17" i="18" s="1"/>
  <c r="L17" i="18" s="1"/>
  <c r="L26" i="18"/>
  <c r="G179" i="18"/>
  <c r="N179" i="18" s="1"/>
  <c r="E164" i="18"/>
  <c r="E163" i="18"/>
  <c r="E162" i="18"/>
  <c r="G85" i="18"/>
  <c r="N85" i="18" s="1"/>
  <c r="E80" i="18"/>
  <c r="G80" i="18" s="1"/>
  <c r="G156" i="18"/>
  <c r="J156" i="18" s="1"/>
  <c r="L156" i="18" s="1"/>
  <c r="G155" i="18"/>
  <c r="J155" i="18" s="1"/>
  <c r="L155" i="18" s="1"/>
  <c r="G154" i="18"/>
  <c r="E149" i="18"/>
  <c r="G149" i="18" s="1"/>
  <c r="J149" i="18" s="1"/>
  <c r="E148" i="18"/>
  <c r="G148" i="18" s="1"/>
  <c r="J148" i="18" s="1"/>
  <c r="L148" i="18" s="1"/>
  <c r="G102" i="18"/>
  <c r="J102" i="18" s="1"/>
  <c r="G145" i="18"/>
  <c r="G144" i="18"/>
  <c r="G143" i="18"/>
  <c r="J143" i="18" s="1"/>
  <c r="L143" i="18" s="1"/>
  <c r="G142" i="18"/>
  <c r="J142" i="18" s="1"/>
  <c r="E135" i="18"/>
  <c r="E136" i="18"/>
  <c r="G136" i="18" s="1"/>
  <c r="G137" i="18"/>
  <c r="N137" i="18" s="1"/>
  <c r="G86" i="18"/>
  <c r="N86" i="18" s="1"/>
  <c r="G132" i="18"/>
  <c r="N132" i="18" s="1"/>
  <c r="G131" i="18"/>
  <c r="J131" i="18" s="1"/>
  <c r="L131" i="18" s="1"/>
  <c r="G130" i="18"/>
  <c r="N130" i="18" s="1"/>
  <c r="G129" i="18"/>
  <c r="N129" i="18" s="1"/>
  <c r="G128" i="18"/>
  <c r="J128" i="18" s="1"/>
  <c r="L128" i="18" s="1"/>
  <c r="G127" i="18"/>
  <c r="N127" i="18" s="1"/>
  <c r="E122" i="18"/>
  <c r="G117" i="18"/>
  <c r="N117" i="18" s="1"/>
  <c r="G116" i="18"/>
  <c r="G115" i="18"/>
  <c r="G114" i="18"/>
  <c r="N114" i="18" s="1"/>
  <c r="G113" i="18"/>
  <c r="N113" i="18" s="1"/>
  <c r="G112" i="18"/>
  <c r="E106" i="18"/>
  <c r="G106" i="18" s="1"/>
  <c r="J106" i="18" s="1"/>
  <c r="L106" i="18" s="1"/>
  <c r="E107" i="18"/>
  <c r="G107" i="18" s="1"/>
  <c r="J107" i="18" s="1"/>
  <c r="L107" i="18" s="1"/>
  <c r="E121" i="18"/>
  <c r="G121" i="18" s="1"/>
  <c r="J121" i="18" s="1"/>
  <c r="G92" i="18"/>
  <c r="J92" i="18" s="1"/>
  <c r="L92" i="18" s="1"/>
  <c r="G93" i="18"/>
  <c r="N93" i="18" s="1"/>
  <c r="G71" i="18"/>
  <c r="J71" i="18" s="1"/>
  <c r="L71" i="18" s="1"/>
  <c r="G72" i="18"/>
  <c r="J72" i="18" s="1"/>
  <c r="L72" i="18" s="1"/>
  <c r="G73" i="18"/>
  <c r="G74" i="18"/>
  <c r="J74" i="18" s="1"/>
  <c r="L74" i="18" s="1"/>
  <c r="G75" i="18"/>
  <c r="N75" i="18" s="1"/>
  <c r="G76" i="18"/>
  <c r="J76" i="18" s="1"/>
  <c r="L76" i="18" s="1"/>
  <c r="G77" i="18"/>
  <c r="G64" i="18"/>
  <c r="J64" i="18" s="1"/>
  <c r="L64" i="18" s="1"/>
  <c r="E63" i="18"/>
  <c r="G63" i="18" s="1"/>
  <c r="J63" i="18" s="1"/>
  <c r="L63" i="18" s="1"/>
  <c r="E62" i="18"/>
  <c r="G62" i="18" s="1"/>
  <c r="N62" i="18" s="1"/>
  <c r="E61" i="18"/>
  <c r="E60" i="18"/>
  <c r="G56" i="18"/>
  <c r="J56" i="18" s="1"/>
  <c r="L56" i="18" s="1"/>
  <c r="G57" i="18"/>
  <c r="N57" i="18" s="1"/>
  <c r="E49" i="18"/>
  <c r="E48" i="18"/>
  <c r="G34" i="18"/>
  <c r="N34" i="18" s="1"/>
  <c r="G33" i="18"/>
  <c r="J33" i="18" s="1"/>
  <c r="L33" i="18" s="1"/>
  <c r="G96" i="18"/>
  <c r="G32" i="18"/>
  <c r="G31" i="18"/>
  <c r="N31" i="18" s="1"/>
  <c r="G30" i="18"/>
  <c r="J30" i="18" s="1"/>
  <c r="G39" i="18"/>
  <c r="J39" i="18" s="1"/>
  <c r="G38" i="18"/>
  <c r="J38" i="18" s="1"/>
  <c r="G37" i="18"/>
  <c r="J37" i="18" s="1"/>
  <c r="L37" i="18" s="1"/>
  <c r="G36" i="18"/>
  <c r="N36" i="18" s="1"/>
  <c r="G35" i="18"/>
  <c r="J35" i="18" s="1"/>
  <c r="G97" i="18"/>
  <c r="G98" i="18"/>
  <c r="N98" i="18" s="1"/>
  <c r="G44" i="18"/>
  <c r="G43" i="18"/>
  <c r="G42" i="18"/>
  <c r="N42" i="18" s="1"/>
  <c r="G41" i="18"/>
  <c r="N41" i="18" s="1"/>
  <c r="G40" i="18"/>
  <c r="O45" i="18" l="1"/>
  <c r="J18" i="18"/>
  <c r="J77" i="18"/>
  <c r="L77" i="18" s="1"/>
  <c r="J73" i="18"/>
  <c r="L73" i="18" s="1"/>
  <c r="J40" i="18"/>
  <c r="L40" i="18" s="1"/>
  <c r="J44" i="18"/>
  <c r="L44" i="18" s="1"/>
  <c r="N97" i="18"/>
  <c r="N32" i="18"/>
  <c r="N115" i="18"/>
  <c r="N144" i="18"/>
  <c r="N43" i="18"/>
  <c r="N96" i="18"/>
  <c r="N112" i="18"/>
  <c r="N116" i="18"/>
  <c r="N145" i="18"/>
  <c r="N154" i="18"/>
  <c r="L38" i="18"/>
  <c r="L149" i="18"/>
  <c r="L35" i="18"/>
  <c r="L39" i="18"/>
  <c r="L18" i="18"/>
  <c r="L30" i="18"/>
  <c r="L121" i="18"/>
  <c r="L142" i="18"/>
  <c r="L102" i="18"/>
  <c r="N18" i="18"/>
  <c r="O18" i="18" s="1"/>
  <c r="N17" i="18"/>
  <c r="O17" i="18" s="1"/>
  <c r="N24" i="18"/>
  <c r="O24" i="18" s="1"/>
  <c r="P26" i="18" s="1"/>
  <c r="J179" i="18"/>
  <c r="L179" i="18" s="1"/>
  <c r="O179" i="18" s="1"/>
  <c r="J85" i="18"/>
  <c r="L85" i="18" s="1"/>
  <c r="O85" i="18" s="1"/>
  <c r="N80" i="18"/>
  <c r="J80" i="18"/>
  <c r="L80" i="18" s="1"/>
  <c r="N155" i="18"/>
  <c r="O155" i="18" s="1"/>
  <c r="J154" i="18"/>
  <c r="L154" i="18" s="1"/>
  <c r="N156" i="18"/>
  <c r="O156" i="18" s="1"/>
  <c r="N149" i="18"/>
  <c r="N148" i="18"/>
  <c r="O148" i="18" s="1"/>
  <c r="N102" i="18"/>
  <c r="O102" i="18" s="1"/>
  <c r="N143" i="18"/>
  <c r="O143" i="18" s="1"/>
  <c r="J144" i="18"/>
  <c r="L144" i="18" s="1"/>
  <c r="N142" i="18"/>
  <c r="O142" i="18" s="1"/>
  <c r="J145" i="18"/>
  <c r="L145" i="18" s="1"/>
  <c r="J136" i="18"/>
  <c r="L136" i="18" s="1"/>
  <c r="N136" i="18"/>
  <c r="J137" i="18"/>
  <c r="L137" i="18" s="1"/>
  <c r="O137" i="18" s="1"/>
  <c r="J129" i="18"/>
  <c r="L129" i="18" s="1"/>
  <c r="O129" i="18" s="1"/>
  <c r="J127" i="18"/>
  <c r="L127" i="18" s="1"/>
  <c r="O127" i="18" s="1"/>
  <c r="N131" i="18"/>
  <c r="O131" i="18" s="1"/>
  <c r="J132" i="18"/>
  <c r="L132" i="18" s="1"/>
  <c r="O132" i="18" s="1"/>
  <c r="N128" i="18"/>
  <c r="O128" i="18" s="1"/>
  <c r="J130" i="18"/>
  <c r="L130" i="18" s="1"/>
  <c r="O130" i="18" s="1"/>
  <c r="J112" i="18"/>
  <c r="L112" i="18" s="1"/>
  <c r="J116" i="18"/>
  <c r="L116" i="18" s="1"/>
  <c r="J114" i="18"/>
  <c r="L114" i="18" s="1"/>
  <c r="O114" i="18" s="1"/>
  <c r="J113" i="18"/>
  <c r="L113" i="18" s="1"/>
  <c r="O113" i="18" s="1"/>
  <c r="J115" i="18"/>
  <c r="L115" i="18" s="1"/>
  <c r="J117" i="18"/>
  <c r="L117" i="18" s="1"/>
  <c r="O117" i="18" s="1"/>
  <c r="J86" i="18"/>
  <c r="L86" i="18" s="1"/>
  <c r="O86" i="18" s="1"/>
  <c r="N107" i="18"/>
  <c r="O107" i="18" s="1"/>
  <c r="N121" i="18"/>
  <c r="N106" i="18"/>
  <c r="O106" i="18" s="1"/>
  <c r="J93" i="18"/>
  <c r="L93" i="18" s="1"/>
  <c r="O93" i="18" s="1"/>
  <c r="J75" i="18"/>
  <c r="L75" i="18" s="1"/>
  <c r="O75" i="18" s="1"/>
  <c r="N92" i="18"/>
  <c r="O92" i="18" s="1"/>
  <c r="N77" i="18"/>
  <c r="N72" i="18"/>
  <c r="O72" i="18" s="1"/>
  <c r="N76" i="18"/>
  <c r="O76" i="18" s="1"/>
  <c r="N73" i="18"/>
  <c r="N71" i="18"/>
  <c r="O71" i="18" s="1"/>
  <c r="N74" i="18"/>
  <c r="O74" i="18" s="1"/>
  <c r="N64" i="18"/>
  <c r="O64" i="18" s="1"/>
  <c r="J62" i="18"/>
  <c r="L62" i="18" s="1"/>
  <c r="O62" i="18" s="1"/>
  <c r="N63" i="18"/>
  <c r="O63" i="18" s="1"/>
  <c r="N56" i="18"/>
  <c r="O56" i="18" s="1"/>
  <c r="J57" i="18"/>
  <c r="L57" i="18" s="1"/>
  <c r="O57" i="18" s="1"/>
  <c r="J32" i="18"/>
  <c r="L32" i="18" s="1"/>
  <c r="O32" i="18" s="1"/>
  <c r="N38" i="18"/>
  <c r="N39" i="18"/>
  <c r="J42" i="18"/>
  <c r="L42" i="18" s="1"/>
  <c r="O42" i="18" s="1"/>
  <c r="N30" i="18"/>
  <c r="N33" i="18"/>
  <c r="O33" i="18" s="1"/>
  <c r="J36" i="18"/>
  <c r="L36" i="18" s="1"/>
  <c r="O36" i="18" s="1"/>
  <c r="J97" i="18"/>
  <c r="L97" i="18" s="1"/>
  <c r="O97" i="18" s="1"/>
  <c r="J96" i="18"/>
  <c r="L96" i="18" s="1"/>
  <c r="O96" i="18" s="1"/>
  <c r="N37" i="18"/>
  <c r="O37" i="18" s="1"/>
  <c r="J31" i="18"/>
  <c r="L31" i="18" s="1"/>
  <c r="O31" i="18" s="1"/>
  <c r="J34" i="18"/>
  <c r="L34" i="18" s="1"/>
  <c r="O34" i="18" s="1"/>
  <c r="N35" i="18"/>
  <c r="N44" i="18"/>
  <c r="O44" i="18" s="1"/>
  <c r="N40" i="18"/>
  <c r="J43" i="18"/>
  <c r="L43" i="18" s="1"/>
  <c r="O43" i="18" s="1"/>
  <c r="J41" i="18"/>
  <c r="L41" i="18" s="1"/>
  <c r="O41" i="18" s="1"/>
  <c r="J98" i="18"/>
  <c r="L98" i="18" s="1"/>
  <c r="O98" i="18" s="1"/>
  <c r="E167" i="18"/>
  <c r="G167" i="18" s="1"/>
  <c r="G164" i="18"/>
  <c r="G163" i="18"/>
  <c r="L158" i="18"/>
  <c r="G176" i="18"/>
  <c r="G180" i="18"/>
  <c r="G135" i="18"/>
  <c r="G91" i="18"/>
  <c r="G105" i="18"/>
  <c r="G122" i="18"/>
  <c r="G70" i="18"/>
  <c r="G69" i="18"/>
  <c r="G61" i="18"/>
  <c r="G55" i="18"/>
  <c r="G54" i="18"/>
  <c r="G48" i="18"/>
  <c r="G60" i="18"/>
  <c r="G49" i="18"/>
  <c r="G101" i="18"/>
  <c r="G100" i="18"/>
  <c r="G99" i="18"/>
  <c r="O149" i="18" l="1"/>
  <c r="O40" i="18"/>
  <c r="O39" i="18"/>
  <c r="O73" i="18"/>
  <c r="O145" i="18"/>
  <c r="O154" i="18"/>
  <c r="O116" i="18"/>
  <c r="O115" i="18"/>
  <c r="O112" i="18"/>
  <c r="O144" i="18"/>
  <c r="O38" i="18"/>
  <c r="O77" i="18"/>
  <c r="O121" i="18"/>
  <c r="O35" i="18"/>
  <c r="O30" i="18"/>
  <c r="P20" i="18"/>
  <c r="N163" i="18"/>
  <c r="J163" i="18"/>
  <c r="L163" i="18" s="1"/>
  <c r="J164" i="18"/>
  <c r="L164" i="18" s="1"/>
  <c r="N164" i="18"/>
  <c r="N167" i="18"/>
  <c r="J167" i="18"/>
  <c r="L167" i="18" s="1"/>
  <c r="N180" i="18"/>
  <c r="J180" i="18"/>
  <c r="L180" i="18" s="1"/>
  <c r="N176" i="18"/>
  <c r="J176" i="18"/>
  <c r="L176" i="18" s="1"/>
  <c r="O80" i="18"/>
  <c r="O136" i="18"/>
  <c r="J69" i="18"/>
  <c r="L69" i="18" s="1"/>
  <c r="N69" i="18"/>
  <c r="N135" i="18"/>
  <c r="J135" i="18"/>
  <c r="L135" i="18" s="1"/>
  <c r="J48" i="18"/>
  <c r="L48" i="18" s="1"/>
  <c r="N48" i="18"/>
  <c r="N122" i="18"/>
  <c r="J122" i="18"/>
  <c r="L122" i="18" s="1"/>
  <c r="N91" i="18"/>
  <c r="J91" i="18"/>
  <c r="L91" i="18" s="1"/>
  <c r="N60" i="18"/>
  <c r="J60" i="18"/>
  <c r="L60" i="18" s="1"/>
  <c r="N54" i="18"/>
  <c r="J54" i="18"/>
  <c r="L54" i="18" s="1"/>
  <c r="N70" i="18"/>
  <c r="J70" i="18"/>
  <c r="L70" i="18" s="1"/>
  <c r="J55" i="18"/>
  <c r="L55" i="18" s="1"/>
  <c r="N55" i="18"/>
  <c r="N49" i="18"/>
  <c r="J49" i="18"/>
  <c r="L49" i="18" s="1"/>
  <c r="N61" i="18"/>
  <c r="J61" i="18"/>
  <c r="L61" i="18" s="1"/>
  <c r="J105" i="18"/>
  <c r="L105" i="18" s="1"/>
  <c r="N105" i="18"/>
  <c r="J99" i="18"/>
  <c r="L99" i="18" s="1"/>
  <c r="N99" i="18"/>
  <c r="N100" i="18"/>
  <c r="J100" i="18"/>
  <c r="L100" i="18" s="1"/>
  <c r="N101" i="18"/>
  <c r="J101" i="18"/>
  <c r="L101" i="18" s="1"/>
  <c r="G162" i="18"/>
  <c r="E168" i="18"/>
  <c r="G168" i="18" s="1"/>
  <c r="O167" i="18" l="1"/>
  <c r="O176" i="18"/>
  <c r="O180" i="18"/>
  <c r="J168" i="18"/>
  <c r="L168" i="18" s="1"/>
  <c r="N168" i="18"/>
  <c r="J162" i="18"/>
  <c r="L162" i="18" s="1"/>
  <c r="N162" i="18"/>
  <c r="O164" i="18"/>
  <c r="O163" i="18"/>
  <c r="E170" i="18"/>
  <c r="G170" i="18" s="1"/>
  <c r="O54" i="18"/>
  <c r="O61" i="18"/>
  <c r="O100" i="18"/>
  <c r="O60" i="18"/>
  <c r="O135" i="18"/>
  <c r="O49" i="18"/>
  <c r="O101" i="18"/>
  <c r="O70" i="18"/>
  <c r="O91" i="18"/>
  <c r="O122" i="18"/>
  <c r="O55" i="18"/>
  <c r="O48" i="18"/>
  <c r="O69" i="18"/>
  <c r="O105" i="18"/>
  <c r="O99" i="18"/>
  <c r="L172" i="18"/>
  <c r="M184" i="18"/>
  <c r="L184" i="18"/>
  <c r="A184" i="18"/>
  <c r="P184" i="18" l="1"/>
  <c r="N170" i="18"/>
  <c r="J170" i="18"/>
  <c r="L170" i="18" s="1"/>
  <c r="O162" i="18"/>
  <c r="O168" i="18"/>
  <c r="P158" i="18"/>
  <c r="M13" i="18"/>
  <c r="L13" i="18"/>
  <c r="G12" i="18"/>
  <c r="G11" i="18"/>
  <c r="G10" i="18"/>
  <c r="G9" i="18"/>
  <c r="G8" i="18"/>
  <c r="G7" i="18"/>
  <c r="A7" i="18"/>
  <c r="O170" i="18" l="1"/>
  <c r="P172" i="18" s="1"/>
  <c r="A8" i="18"/>
  <c r="A9" i="18" s="1"/>
  <c r="A10" i="18" s="1"/>
  <c r="A11" i="18" s="1"/>
  <c r="N7" i="18"/>
  <c r="J7" i="18"/>
  <c r="L7" i="18" s="1"/>
  <c r="N9" i="18"/>
  <c r="J9" i="18"/>
  <c r="L9" i="18" s="1"/>
  <c r="N10" i="18"/>
  <c r="J10" i="18"/>
  <c r="L10" i="18" s="1"/>
  <c r="N11" i="18"/>
  <c r="J11" i="18"/>
  <c r="L11" i="18" s="1"/>
  <c r="N8" i="18"/>
  <c r="J8" i="18"/>
  <c r="L8" i="18" s="1"/>
  <c r="N12" i="18"/>
  <c r="J12" i="18"/>
  <c r="L12" i="18" s="1"/>
  <c r="A12" i="18" l="1"/>
  <c r="A17" i="18" s="1"/>
  <c r="A18" i="18" s="1"/>
  <c r="A24" i="18" s="1"/>
  <c r="A30" i="18" s="1"/>
  <c r="A31" i="18" s="1"/>
  <c r="N185" i="18"/>
  <c r="L185" i="18"/>
  <c r="O12" i="18"/>
  <c r="O11" i="18"/>
  <c r="O9" i="18"/>
  <c r="O8" i="18"/>
  <c r="O10" i="18"/>
  <c r="O7" i="18"/>
  <c r="A32" i="18" l="1"/>
  <c r="A33" i="18" s="1"/>
  <c r="P13" i="18"/>
  <c r="P185" i="18" s="1"/>
  <c r="O185" i="18"/>
  <c r="A34" i="18" l="1"/>
  <c r="A35" i="18" s="1"/>
  <c r="P188" i="18"/>
  <c r="P187" i="18"/>
  <c r="P186" i="18"/>
  <c r="A36" i="18" l="1"/>
  <c r="P189" i="18"/>
  <c r="A37" i="18" l="1"/>
  <c r="F19" i="13"/>
  <c r="I19" i="13" s="1"/>
  <c r="F18" i="13"/>
  <c r="I18" i="13" s="1"/>
  <c r="N17" i="13"/>
  <c r="F17" i="13"/>
  <c r="I17" i="13" s="1"/>
  <c r="F16" i="13"/>
  <c r="I16" i="13" s="1"/>
  <c r="F15" i="13"/>
  <c r="I15" i="13" s="1"/>
  <c r="L14" i="13"/>
  <c r="F14" i="13"/>
  <c r="I14" i="13" s="1"/>
  <c r="N13" i="13"/>
  <c r="F13" i="13"/>
  <c r="I13" i="13" s="1"/>
  <c r="N12" i="13"/>
  <c r="F12" i="13"/>
  <c r="I12" i="13" s="1"/>
  <c r="N11" i="13"/>
  <c r="F11" i="13"/>
  <c r="I11" i="13" s="1"/>
  <c r="N10" i="13"/>
  <c r="L10" i="13"/>
  <c r="F10" i="13"/>
  <c r="I10" i="13" s="1"/>
  <c r="N9" i="13"/>
  <c r="L9" i="13"/>
  <c r="F9" i="13"/>
  <c r="I9" i="13" s="1"/>
  <c r="I6" i="13"/>
  <c r="F18" i="12"/>
  <c r="D17" i="12"/>
  <c r="F17" i="12" s="1"/>
  <c r="F16" i="12"/>
  <c r="F15" i="12"/>
  <c r="D14" i="12"/>
  <c r="F14" i="12" s="1"/>
  <c r="F13" i="12"/>
  <c r="F12" i="12"/>
  <c r="D11" i="12"/>
  <c r="F11" i="12" s="1"/>
  <c r="D10" i="12"/>
  <c r="F10" i="12" s="1"/>
  <c r="D9" i="12"/>
  <c r="F9" i="12" s="1"/>
  <c r="F6" i="12"/>
  <c r="A38" i="18" l="1"/>
  <c r="A39" i="18" s="1"/>
  <c r="O14" i="13"/>
  <c r="N18" i="13"/>
  <c r="N14" i="13"/>
  <c r="P14" i="13" s="1"/>
  <c r="F20" i="12"/>
  <c r="I21" i="13"/>
  <c r="N15" i="13"/>
  <c r="A40" i="18" l="1"/>
  <c r="A41" i="18" s="1"/>
  <c r="I22" i="13"/>
  <c r="I23" i="13" s="1"/>
  <c r="A42" i="18" l="1"/>
  <c r="A43" i="18" s="1"/>
  <c r="A44" i="18" l="1"/>
  <c r="A45" i="18" l="1"/>
  <c r="A49" i="18" s="1"/>
  <c r="A48" i="18"/>
  <c r="A54" i="18" s="1"/>
  <c r="A55" i="18" l="1"/>
  <c r="A56" i="18" l="1"/>
  <c r="A57" i="18" s="1"/>
  <c r="A60" i="18" l="1"/>
  <c r="A61" i="18" s="1"/>
  <c r="A62" i="18" s="1"/>
  <c r="A63" i="18" s="1"/>
  <c r="A64" i="18" l="1"/>
  <c r="A69" i="18" s="1"/>
  <c r="A70" i="18" l="1"/>
  <c r="A71" i="18" s="1"/>
  <c r="A72" i="18" l="1"/>
  <c r="A73" i="18" s="1"/>
  <c r="A74" i="18" l="1"/>
  <c r="A75" i="18" l="1"/>
  <c r="A76" i="18" s="1"/>
  <c r="A77" i="18" s="1"/>
  <c r="A80" i="18" l="1"/>
  <c r="A85" i="18" l="1"/>
  <c r="A86" i="18" s="1"/>
  <c r="A91" i="18" l="1"/>
  <c r="A92" i="18" l="1"/>
  <c r="A93" i="18" l="1"/>
  <c r="A96" i="18" l="1"/>
  <c r="A97" i="18" l="1"/>
  <c r="A98" i="18" l="1"/>
  <c r="A99" i="18" l="1"/>
  <c r="A100" i="18" s="1"/>
  <c r="A101" i="18" l="1"/>
  <c r="A102" i="18" s="1"/>
  <c r="A105" i="18" s="1"/>
  <c r="A106" i="18" l="1"/>
  <c r="A107" i="18" l="1"/>
  <c r="A112" i="18" s="1"/>
  <c r="A113" i="18" l="1"/>
  <c r="A114" i="18" s="1"/>
  <c r="A115" i="18" l="1"/>
  <c r="A116" i="18" s="1"/>
  <c r="A117" i="18" l="1"/>
  <c r="A121" i="18" s="1"/>
  <c r="A122" i="18" l="1"/>
  <c r="A127" i="18" l="1"/>
  <c r="A128" i="18" l="1"/>
  <c r="A129" i="18" s="1"/>
  <c r="A130" i="18" l="1"/>
  <c r="A131" i="18" l="1"/>
  <c r="A132" i="18" l="1"/>
  <c r="A135" i="18" s="1"/>
  <c r="A136" i="18" l="1"/>
  <c r="A137" i="18" s="1"/>
  <c r="A142" i="18" l="1"/>
  <c r="A143" i="18" l="1"/>
  <c r="A144" i="18" l="1"/>
  <c r="A145" i="18" l="1"/>
  <c r="A148" i="18" s="1"/>
  <c r="A149" i="18" l="1"/>
  <c r="A154" i="18" l="1"/>
  <c r="A155" i="18" l="1"/>
  <c r="A156" i="18" s="1"/>
  <c r="A162" i="18" s="1"/>
  <c r="A163" i="18" l="1"/>
  <c r="A164" i="18" s="1"/>
  <c r="A167" i="18" l="1"/>
  <c r="A168" i="18" s="1"/>
  <c r="A170" i="18" l="1"/>
  <c r="A176" i="18" s="1"/>
  <c r="A179" i="18" l="1"/>
  <c r="A180" i="18" s="1"/>
</calcChain>
</file>

<file path=xl/sharedStrings.xml><?xml version="1.0" encoding="utf-8"?>
<sst xmlns="http://schemas.openxmlformats.org/spreadsheetml/2006/main" count="678" uniqueCount="252">
  <si>
    <t>ITEM #</t>
  </si>
  <si>
    <t>DWG #</t>
  </si>
  <si>
    <t>CSI #/SUB DETAIL</t>
  </si>
  <si>
    <t>DESCRIPTION</t>
  </si>
  <si>
    <t>QTY.</t>
  </si>
  <si>
    <t>WASTE</t>
  </si>
  <si>
    <t>QTY. W/ WASTE</t>
  </si>
  <si>
    <t>UNIT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</si>
  <si>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</si>
  <si>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</si>
  <si>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</si>
  <si>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</si>
  <si>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</si>
  <si>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</si>
  <si>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</si>
  <si>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</si>
  <si>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</si>
  <si>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</si>
  <si>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</si>
  <si>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</si>
  <si>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PROFIT</t>
  </si>
  <si>
    <t>CONTIGENCIES</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</si>
  <si>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</si>
  <si>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</si>
  <si>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</si>
  <si>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</si>
  <si>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</si>
  <si>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</si>
  <si>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</si>
  <si>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</si>
  <si>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</si>
  <si>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</si>
  <si>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</si>
  <si>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</si>
  <si>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</si>
  <si>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</si>
  <si>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</si>
  <si>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</si>
  <si>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</si>
  <si>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</si>
  <si>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</si>
  <si>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</si>
  <si>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</si>
  <si>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</si>
  <si>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</si>
  <si>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</si>
  <si>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</si>
  <si>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</si>
  <si>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</si>
  <si>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</si>
  <si>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</si>
  <si>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</si>
  <si>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</si>
  <si>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</si>
  <si>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</si>
  <si>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</si>
  <si>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</si>
  <si>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</si>
  <si>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</si>
  <si>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</si>
  <si>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</si>
  <si>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</si>
  <si>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</si>
  <si>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</si>
  <si>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</si>
  <si>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</si>
  <si>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</si>
  <si>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</si>
  <si>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</si>
  <si>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</si>
  <si>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</si>
  <si>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</si>
  <si>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</si>
  <si>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</si>
  <si>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</si>
  <si>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</si>
  <si>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</si>
  <si>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</si>
  <si>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</si>
  <si>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</si>
  <si>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</si>
  <si>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</si>
  <si>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</si>
  <si>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</si>
  <si>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</si>
  <si>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</si>
  <si>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</si>
  <si>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</si>
  <si>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</si>
  <si>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</si>
  <si>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</si>
  <si>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</si>
  <si>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</si>
  <si>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</si>
  <si>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</si>
  <si>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</si>
  <si>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</si>
  <si>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</si>
  <si>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</si>
  <si>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</si>
  <si>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</si>
  <si>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</si>
  <si>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</si>
  <si>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</si>
  <si>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</si>
  <si>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</si>
  <si>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</si>
  <si>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</si>
  <si>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</si>
  <si>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LF</t>
  </si>
  <si>
    <t>EA</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</si>
  <si>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</si>
  <si>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</si>
  <si>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UNIT LABOR HOURS</t>
  </si>
  <si>
    <t>PER HOUR LABOR RATE</t>
  </si>
  <si>
    <t>TOTAL LABOR COST</t>
  </si>
  <si>
    <t>TOTAL LABOR HOURS</t>
  </si>
  <si>
    <t>UNIT MATERIAL COST</t>
  </si>
  <si>
    <t>TOTAL MATERIAL COST</t>
  </si>
  <si>
    <t>ITEM COST</t>
  </si>
  <si>
    <t>DIVISION 33 — UTILITIES</t>
  </si>
  <si>
    <t>Excavation</t>
  </si>
  <si>
    <t>CY</t>
  </si>
  <si>
    <t>DIVISION 31 — EARTHWORK</t>
  </si>
  <si>
    <t>DIVISION 26 — PLUMBING</t>
  </si>
  <si>
    <t>Hot Water Pipe</t>
  </si>
  <si>
    <t>Hot Water Pipe Connections</t>
  </si>
  <si>
    <t>Cold Water Pipe</t>
  </si>
  <si>
    <t>Misc.</t>
  </si>
  <si>
    <t>Valve</t>
  </si>
  <si>
    <t>Gas Pipe</t>
  </si>
  <si>
    <t>Grease Pipe</t>
  </si>
  <si>
    <t>Grease Interceptor</t>
  </si>
  <si>
    <t>Backfill</t>
  </si>
  <si>
    <t>Backfill For 4" Dia Grease Water Pipe</t>
  </si>
  <si>
    <t>Backfill For 2" Dia Grease Water Pipe</t>
  </si>
  <si>
    <r>
      <t xml:space="preserve">Soil Export </t>
    </r>
    <r>
      <rPr>
        <b/>
        <sz val="12"/>
        <color rgb="FFFF0000"/>
        <rFont val="Calibri"/>
        <family val="2"/>
        <scheme val="minor"/>
      </rPr>
      <t>(Fluff Factor Applied)</t>
    </r>
  </si>
  <si>
    <t>Floor Cleanout</t>
  </si>
  <si>
    <t>Excavation For (7'-6" x 12'-6") Grease Interceptor</t>
  </si>
  <si>
    <t>Wall Mounted Water Filter</t>
  </si>
  <si>
    <t>Lavatory</t>
  </si>
  <si>
    <t>Cleanout</t>
  </si>
  <si>
    <t>Mop Sink</t>
  </si>
  <si>
    <t>2-Way Cleanout</t>
  </si>
  <si>
    <r>
      <t xml:space="preserve">Fs: 12"X12"X6" Floor Sink
</t>
    </r>
    <r>
      <rPr>
        <b/>
        <sz val="12"/>
        <rFont val="Calibri"/>
        <family val="2"/>
        <scheme val="minor"/>
      </rPr>
      <t>Manuf</t>
    </r>
    <r>
      <rPr>
        <sz val="12"/>
        <rFont val="Calibri"/>
        <family val="2"/>
        <scheme val="minor"/>
      </rPr>
      <t>: Ceco</t>
    </r>
  </si>
  <si>
    <r>
      <t xml:space="preserve">S-1: Triple Compartment Sink
</t>
    </r>
    <r>
      <rPr>
        <b/>
        <sz val="12"/>
        <rFont val="Calibri"/>
        <family val="2"/>
        <scheme val="minor"/>
      </rPr>
      <t>Manuf</t>
    </r>
    <r>
      <rPr>
        <sz val="12"/>
        <rFont val="Calibri"/>
        <family val="2"/>
        <scheme val="minor"/>
      </rPr>
      <t xml:space="preserve">: Advanced Tabco
</t>
    </r>
    <r>
      <rPr>
        <b/>
        <sz val="12"/>
        <rFont val="Calibri"/>
        <family val="2"/>
        <scheme val="minor"/>
      </rPr>
      <t>Model</t>
    </r>
    <r>
      <rPr>
        <sz val="12"/>
        <rFont val="Calibri"/>
        <family val="2"/>
        <scheme val="minor"/>
      </rPr>
      <t xml:space="preserve">: #Fe-3-1515-15Rl-X W/ "T&amp;S"
</t>
    </r>
    <r>
      <rPr>
        <b/>
        <sz val="12"/>
        <rFont val="Calibri"/>
        <family val="2"/>
        <scheme val="minor"/>
      </rPr>
      <t>Model</t>
    </r>
    <r>
      <rPr>
        <sz val="12"/>
        <rFont val="Calibri"/>
        <family val="2"/>
        <scheme val="minor"/>
      </rPr>
      <t>: #B-0123-A10-08 Spray Faucet</t>
    </r>
  </si>
  <si>
    <r>
      <t xml:space="preserve">S-2: 1-Compartment Prep Sink
</t>
    </r>
    <r>
      <rPr>
        <b/>
        <sz val="12"/>
        <rFont val="Calibri"/>
        <family val="2"/>
        <scheme val="minor"/>
      </rPr>
      <t>Manuf</t>
    </r>
    <r>
      <rPr>
        <sz val="12"/>
        <rFont val="Calibri"/>
        <family val="2"/>
        <scheme val="minor"/>
      </rPr>
      <t xml:space="preserve">: Advanced Tabco
</t>
    </r>
    <r>
      <rPr>
        <b/>
        <sz val="12"/>
        <rFont val="Calibri"/>
        <family val="2"/>
        <scheme val="minor"/>
      </rPr>
      <t>Model</t>
    </r>
    <r>
      <rPr>
        <sz val="12"/>
        <rFont val="Calibri"/>
        <family val="2"/>
        <scheme val="minor"/>
      </rPr>
      <t xml:space="preserve">: #93-1-24 Regaline Sink </t>
    </r>
  </si>
  <si>
    <r>
      <t xml:space="preserve">Cp-1: Circulating Pump
</t>
    </r>
    <r>
      <rPr>
        <b/>
        <sz val="12"/>
        <rFont val="Calibri"/>
        <family val="2"/>
        <scheme val="minor"/>
      </rPr>
      <t>Manuf</t>
    </r>
    <r>
      <rPr>
        <sz val="12"/>
        <rFont val="Calibri"/>
        <family val="2"/>
        <scheme val="minor"/>
      </rPr>
      <t xml:space="preserve">: Grundfos
</t>
    </r>
    <r>
      <rPr>
        <b/>
        <sz val="12"/>
        <rFont val="Calibri"/>
        <family val="2"/>
        <scheme val="minor"/>
      </rPr>
      <t>Model</t>
    </r>
    <r>
      <rPr>
        <sz val="12"/>
        <rFont val="Calibri"/>
        <family val="2"/>
        <scheme val="minor"/>
      </rPr>
      <t xml:space="preserve">: #Up15-29Su
</t>
    </r>
    <r>
      <rPr>
        <b/>
        <sz val="12"/>
        <rFont val="Calibri"/>
        <family val="2"/>
        <scheme val="minor"/>
      </rPr>
      <t>Voltage</t>
    </r>
    <r>
      <rPr>
        <sz val="12"/>
        <rFont val="Calibri"/>
        <family val="2"/>
        <scheme val="minor"/>
      </rPr>
      <t xml:space="preserve">: 115V/1Ph,
</t>
    </r>
    <r>
      <rPr>
        <b/>
        <sz val="12"/>
        <rFont val="Calibri"/>
        <family val="2"/>
        <scheme val="minor"/>
      </rPr>
      <t>Weight</t>
    </r>
    <r>
      <rPr>
        <sz val="12"/>
        <rFont val="Calibri"/>
        <family val="2"/>
        <scheme val="minor"/>
      </rPr>
      <t>: 15 LBS</t>
    </r>
  </si>
  <si>
    <r>
      <rPr>
        <b/>
        <sz val="12"/>
        <rFont val="Calibri"/>
        <family val="2"/>
        <scheme val="minor"/>
      </rPr>
      <t>WH-1</t>
    </r>
    <r>
      <rPr>
        <sz val="12"/>
        <rFont val="Calibri"/>
        <family val="2"/>
        <scheme val="minor"/>
      </rPr>
      <t>: Tankless Gas Water Heater</t>
    </r>
  </si>
  <si>
    <r>
      <t xml:space="preserve">BFP: Back Flow Preventer
</t>
    </r>
    <r>
      <rPr>
        <b/>
        <sz val="12"/>
        <rFont val="Calibri"/>
        <family val="2"/>
        <scheme val="minor"/>
      </rPr>
      <t>Manuf</t>
    </r>
    <r>
      <rPr>
        <sz val="12"/>
        <rFont val="Calibri"/>
        <family val="2"/>
        <scheme val="minor"/>
      </rPr>
      <t xml:space="preserve">: Watts 
</t>
    </r>
    <r>
      <rPr>
        <b/>
        <sz val="12"/>
        <rFont val="Calibri"/>
        <family val="2"/>
        <scheme val="minor"/>
      </rPr>
      <t>Model</t>
    </r>
    <r>
      <rPr>
        <sz val="12"/>
        <rFont val="Calibri"/>
        <family val="2"/>
        <scheme val="minor"/>
      </rPr>
      <t>: #Ss009m3-Qt-1/2 Stainless Steel</t>
    </r>
  </si>
  <si>
    <r>
      <t xml:space="preserve">Tv: Tempering Valve
</t>
    </r>
    <r>
      <rPr>
        <b/>
        <sz val="12"/>
        <rFont val="Calibri"/>
        <family val="2"/>
        <scheme val="minor"/>
      </rPr>
      <t>Manuf</t>
    </r>
    <r>
      <rPr>
        <sz val="12"/>
        <rFont val="Calibri"/>
        <family val="2"/>
        <scheme val="minor"/>
      </rPr>
      <t>: Leonard</t>
    </r>
    <r>
      <rPr>
        <b/>
        <sz val="12"/>
        <rFont val="Calibri"/>
        <family val="2"/>
        <scheme val="minor"/>
      </rPr>
      <t xml:space="preserve">
Model</t>
    </r>
    <r>
      <rPr>
        <sz val="12"/>
        <rFont val="Calibri"/>
        <family val="2"/>
        <scheme val="minor"/>
      </rPr>
      <t>: #170Lf, Set At 100°F</t>
    </r>
  </si>
  <si>
    <r>
      <t xml:space="preserve">S-4: Single Basin Sink
</t>
    </r>
    <r>
      <rPr>
        <b/>
        <sz val="12"/>
        <rFont val="Calibri"/>
        <family val="2"/>
        <scheme val="minor"/>
      </rPr>
      <t>Manuf</t>
    </r>
    <r>
      <rPr>
        <sz val="12"/>
        <rFont val="Calibri"/>
        <family val="2"/>
        <scheme val="minor"/>
      </rPr>
      <t>: Advanced Tabco 
17"X15" Stainless Steel Under Counter-Mounted Service Sink, Overall 28" F/B X 27" L/R, N.S.F.</t>
    </r>
  </si>
  <si>
    <t>Wall Cleanout</t>
  </si>
  <si>
    <r>
      <t xml:space="preserve">Wha: Water Hammer Arrestor
</t>
    </r>
    <r>
      <rPr>
        <b/>
        <sz val="12"/>
        <rFont val="Calibri"/>
        <family val="2"/>
        <scheme val="minor"/>
      </rPr>
      <t>Manuf</t>
    </r>
    <r>
      <rPr>
        <sz val="12"/>
        <rFont val="Calibri"/>
        <family val="2"/>
        <scheme val="minor"/>
      </rPr>
      <t xml:space="preserve">: Watts
</t>
    </r>
    <r>
      <rPr>
        <b/>
        <sz val="12"/>
        <rFont val="Calibri"/>
        <family val="2"/>
        <scheme val="minor"/>
      </rPr>
      <t xml:space="preserve">Model: </t>
    </r>
    <r>
      <rPr>
        <sz val="12"/>
        <rFont val="Calibri"/>
        <family val="2"/>
        <scheme val="minor"/>
      </rPr>
      <t>#Lf15m2-Bs, 3/4" Solder, Lead Free,
Copper Body, Polypropylene Piston</t>
    </r>
  </si>
  <si>
    <r>
      <t xml:space="preserve">S-3: Hand Wash Sink
</t>
    </r>
    <r>
      <rPr>
        <b/>
        <sz val="12"/>
        <rFont val="Calibri"/>
        <family val="2"/>
        <scheme val="minor"/>
      </rPr>
      <t>Manuf</t>
    </r>
    <r>
      <rPr>
        <sz val="12"/>
        <rFont val="Calibri"/>
        <family val="2"/>
        <scheme val="minor"/>
      </rPr>
      <t>: Advanced Tabco
17"X15" Stainless Steel
Wall-Mounted Service Sink, Overall 28" F/B X 27" L/R, N.S.F.</t>
    </r>
  </si>
  <si>
    <r>
      <t xml:space="preserve">Hb-1: Hose Bib
</t>
    </r>
    <r>
      <rPr>
        <b/>
        <sz val="12"/>
        <rFont val="Calibri"/>
        <family val="2"/>
        <scheme val="minor"/>
      </rPr>
      <t>Manuf</t>
    </r>
    <r>
      <rPr>
        <sz val="12"/>
        <rFont val="Calibri"/>
        <family val="2"/>
        <scheme val="minor"/>
      </rPr>
      <t xml:space="preserve">: Woodford
</t>
    </r>
    <r>
      <rPr>
        <b/>
        <sz val="12"/>
        <rFont val="Calibri"/>
        <family val="2"/>
        <scheme val="minor"/>
      </rPr>
      <t xml:space="preserve">Model: </t>
    </r>
    <r>
      <rPr>
        <sz val="12"/>
        <rFont val="Calibri"/>
        <family val="2"/>
        <scheme val="minor"/>
      </rPr>
      <t>#Mb24-3/4 Wall Hydrant W/ Composite Modular Box</t>
    </r>
  </si>
  <si>
    <t>3/4" Dia HW Pipe 90 Degree Elbow</t>
  </si>
  <si>
    <t>1" Dia HW Pipe 90 Degree Elbow</t>
  </si>
  <si>
    <t>1" Dia HW Pipe TEE</t>
  </si>
  <si>
    <t>3/4" Dia HW Pipe TEE</t>
  </si>
  <si>
    <t>3/4" Dia CW Pipe 90 Degree Elbow</t>
  </si>
  <si>
    <t>3/4" Dia CW Pipe TEE</t>
  </si>
  <si>
    <t>(3/4" Dia - 1" Dia) CW Pipe 90 Degree Elbow</t>
  </si>
  <si>
    <t>(3/4" Dia - 1" Dia) CW Pipe TEE</t>
  </si>
  <si>
    <t>(1" Dia) CW Pipe TEE</t>
  </si>
  <si>
    <t>(1" Dia - 1-1/4" Dia) CW Pipe TEE</t>
  </si>
  <si>
    <t>(1" Dia - 1-1/2" Dia) CW Pipe 90 Degree Elbow</t>
  </si>
  <si>
    <t>(1-1/2" Dia) CW Pipe TEE</t>
  </si>
  <si>
    <t>(1-1/2" Dia - 1-1/4" Dia) CW Pipe TEE</t>
  </si>
  <si>
    <t>1-1/2" Dia Electronic Gas Shut Off Valve</t>
  </si>
  <si>
    <t>3/8" Dia Check Valve</t>
  </si>
  <si>
    <t>1-1/2" Dia Plug Valve</t>
  </si>
  <si>
    <t>4" Dia PVC Waste Pipe</t>
  </si>
  <si>
    <t>3" Dia PVC Waste Pipe</t>
  </si>
  <si>
    <t>3/4" Dia Condensate Drain Pipe</t>
  </si>
  <si>
    <t xml:space="preserve"> </t>
  </si>
  <si>
    <t>Waste Pipe</t>
  </si>
  <si>
    <t>Grease Pipe Connections</t>
  </si>
  <si>
    <t>4" Dia PVC Waste Pipe 45 Degree Elbow</t>
  </si>
  <si>
    <t>4" Dia PVC Waste Pipe WYE</t>
  </si>
  <si>
    <t>3" Dia PVC Waste Pipe WYE</t>
  </si>
  <si>
    <t>4" Dia Grease Waste Pipe WYE</t>
  </si>
  <si>
    <t>3" Dia PVC Waste Pipe 90 Degree Elbow</t>
  </si>
  <si>
    <t>3" Dia PVC Waste Pipe 45 Degree Elbow</t>
  </si>
  <si>
    <t>4" Dia Grease Waste Pipe 45 Degree Elbow</t>
  </si>
  <si>
    <t>(4" Dia - 3" Dia) Grease Waste Pipe WYE</t>
  </si>
  <si>
    <t>(4" Dia - 2" Dia) Grease Waste Pipe WYE</t>
  </si>
  <si>
    <t>3" Dia Grease Waste Pipe 45" Degree Elbow</t>
  </si>
  <si>
    <t>2" Dia Grease Waste Pipe 45" Degree Elbow</t>
  </si>
  <si>
    <t>Waste Pipe Connections</t>
  </si>
  <si>
    <t>(4" Dia - 3" Dia) PVC Waste Pipe WYE</t>
  </si>
  <si>
    <t>2" Dia Gas Pipe</t>
  </si>
  <si>
    <t>1-1/2" Dia Gas Pipe</t>
  </si>
  <si>
    <t>1" Dia Gas Pipe</t>
  </si>
  <si>
    <t>Gas Pipe Connections</t>
  </si>
  <si>
    <t>(1-1/2" Dia - 2" Dia) Gas Pipe TEE</t>
  </si>
  <si>
    <t>(2" Dia) Gas Pipe TEE</t>
  </si>
  <si>
    <t>(1-1/2" Dia) Gas Pipe TEE</t>
  </si>
  <si>
    <t>(1-1/2" Dia) Gas Pipe 90 Degree Elbow</t>
  </si>
  <si>
    <t>Gas Meter</t>
  </si>
  <si>
    <t>Vent Pipe</t>
  </si>
  <si>
    <t>3" Dia Vent Pipe</t>
  </si>
  <si>
    <t>2" Dia Vent Pipe</t>
  </si>
  <si>
    <t>3" Dia Vent Pipe TEE</t>
  </si>
  <si>
    <t>3" Dia Vent Pipe 45 Degree Elbow</t>
  </si>
  <si>
    <t>2" Dia Vent Pipe 45 Degree Elbow</t>
  </si>
  <si>
    <t>Vent Pipe Connections</t>
  </si>
  <si>
    <t>Cold Water Pipe Connections</t>
  </si>
  <si>
    <t xml:space="preserve">Drain Pipe </t>
  </si>
  <si>
    <t xml:space="preserve">Water Pipe </t>
  </si>
  <si>
    <t>3/4" Dia Water Pipe</t>
  </si>
  <si>
    <t>1/2" Dia Water Pipe</t>
  </si>
  <si>
    <t>Excavation For 4" Dia Grease Waste Pipe</t>
  </si>
  <si>
    <t>Excavation For 4" Dia Waste Pipe</t>
  </si>
  <si>
    <t>4" Dia Grease Waste Pipe</t>
  </si>
  <si>
    <t>Note: Grease &amp; Waste Pipe Material Is Type PVC</t>
  </si>
  <si>
    <t>4" Dia Waste Pipe</t>
  </si>
  <si>
    <t>DIVISION 03 — CONCRETE</t>
  </si>
  <si>
    <t>Site Concrete</t>
  </si>
  <si>
    <t>(24" x 24" x 8" Thick) Concrete Collar 
#4 Reb-Bar Both Sides</t>
  </si>
  <si>
    <t>SF</t>
  </si>
  <si>
    <t>DIVISION 06 — WOOD PLASTIC AND THERMAL COMPOSITES</t>
  </si>
  <si>
    <r>
      <rPr>
        <b/>
        <sz val="12"/>
        <rFont val="Calibri"/>
        <family val="2"/>
        <scheme val="minor"/>
      </rPr>
      <t>GI</t>
    </r>
    <r>
      <rPr>
        <sz val="12"/>
        <rFont val="Calibri"/>
        <family val="2"/>
        <scheme val="minor"/>
      </rPr>
      <t>: (75"L x 68"W x 84"H) Grease Interceptor
Capacity: 750 GAL</t>
    </r>
  </si>
  <si>
    <t>2 x6 Redwood Grade Boards</t>
  </si>
  <si>
    <t>Note: Hot Water Pipe Material Is "L" Hard Drawn Copper</t>
  </si>
  <si>
    <t>1" Dia Hot Water Pipe</t>
  </si>
  <si>
    <t>Note: Cold Water Pipe Material Is "L" Hard Drawn Copper</t>
  </si>
  <si>
    <t>3/4" Dia Cold Water Pipe</t>
  </si>
  <si>
    <t>1" Dia Cold Water Pipe</t>
  </si>
  <si>
    <t>1-1/4" Dia Cold Water Pipe</t>
  </si>
  <si>
    <t>1-1/2" Dia Cold Water Pipe</t>
  </si>
  <si>
    <t>2" Dia Cold Water Pipe</t>
  </si>
  <si>
    <t>Note: Condensate Drain Pipe Material Is Type "M" Hot Drawn Copper</t>
  </si>
  <si>
    <t>3" Dia Grease Waste Pipe</t>
  </si>
  <si>
    <t>2" Dia Grease Waste Pipe</t>
  </si>
  <si>
    <t>Note: Waste Pipe Material Is PVC</t>
  </si>
  <si>
    <t>Note: Grease Waste Pipe Material Is PVC</t>
  </si>
  <si>
    <t>Note: Vent Pipe Material Is PVC</t>
  </si>
  <si>
    <t>Note: Water Pipe Material Is C.P.V.C</t>
  </si>
  <si>
    <t>P101-P103</t>
  </si>
  <si>
    <t>P001</t>
  </si>
  <si>
    <t>4" Thick Concrete Apron</t>
  </si>
  <si>
    <t>3/4" DiaHot Water Pipe</t>
  </si>
  <si>
    <t/>
  </si>
  <si>
    <t>FD: Floor Drain
Frank Patten N702w5375r Cast Iron W/ 5" Round Gate</t>
  </si>
  <si>
    <r>
      <t xml:space="preserve">TP: Trap Primer
</t>
    </r>
    <r>
      <rPr>
        <b/>
        <sz val="12"/>
        <rFont val="Calibri"/>
        <family val="2"/>
        <scheme val="minor"/>
      </rPr>
      <t>Manuf</t>
    </r>
    <r>
      <rPr>
        <sz val="12"/>
        <rFont val="Calibri"/>
        <family val="2"/>
        <scheme val="minor"/>
      </rPr>
      <t xml:space="preserve">: Zurn 
</t>
    </r>
    <r>
      <rPr>
        <b/>
        <sz val="12"/>
        <rFont val="Calibri"/>
        <family val="2"/>
        <scheme val="minor"/>
      </rPr>
      <t>Model</t>
    </r>
    <r>
      <rPr>
        <sz val="12"/>
        <rFont val="Calibri"/>
        <family val="2"/>
        <scheme val="minor"/>
      </rPr>
      <t>: #Z1022-Xl Auto Trap Primer, Lead
Free Sani Guard</t>
    </r>
  </si>
  <si>
    <r>
      <t xml:space="preserve">WC: Water Closet
</t>
    </r>
    <r>
      <rPr>
        <b/>
        <sz val="12"/>
        <rFont val="Calibri"/>
        <family val="2"/>
        <scheme val="minor"/>
      </rPr>
      <t>Manuf</t>
    </r>
    <r>
      <rPr>
        <sz val="12"/>
        <rFont val="Calibri"/>
        <family val="2"/>
        <scheme val="minor"/>
      </rPr>
      <t xml:space="preserve">: Kohler
</t>
    </r>
    <r>
      <rPr>
        <b/>
        <sz val="12"/>
        <rFont val="Calibri"/>
        <family val="2"/>
        <scheme val="minor"/>
      </rPr>
      <t>Model</t>
    </r>
    <r>
      <rPr>
        <sz val="12"/>
        <rFont val="Calibri"/>
        <family val="2"/>
        <scheme val="minor"/>
      </rPr>
      <t>: Highcliff, 1.6 Gpf
W/ Royal Sloan Flush Valve, 1.28 Gpf</t>
    </r>
  </si>
  <si>
    <r>
      <t xml:space="preserve">RD: (3") Roof Drain w/ (3") Overflow Drain
</t>
    </r>
    <r>
      <rPr>
        <b/>
        <sz val="12"/>
        <rFont val="Calibri"/>
        <family val="2"/>
        <scheme val="minor"/>
      </rPr>
      <t>Manuf</t>
    </r>
    <r>
      <rPr>
        <sz val="12"/>
        <rFont val="Calibri"/>
        <family val="2"/>
        <scheme val="minor"/>
      </rPr>
      <t xml:space="preserve">: Zurn
</t>
    </r>
    <r>
      <rPr>
        <b/>
        <sz val="12"/>
        <rFont val="Calibri"/>
        <family val="2"/>
        <scheme val="minor"/>
      </rPr>
      <t>Model</t>
    </r>
    <r>
      <rPr>
        <sz val="12"/>
        <rFont val="Calibri"/>
        <family val="2"/>
        <scheme val="minor"/>
      </rPr>
      <t>: #Z165</t>
    </r>
  </si>
  <si>
    <t>Note: Gas Pipe Material Is PVC (Assumed)</t>
  </si>
  <si>
    <t>LOCATION: 1480 WEST 16TH STREET MERCED, CA 95340</t>
  </si>
  <si>
    <t>PROJECT: MERCED CONVENIENCE STORE</t>
  </si>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</sst>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 numFmtId="170" formatCode="0.0"/>
  </numFmts>
  <fonts count="56"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sz val="13"/>
      <name val="Calibri"/>
      <family val="2"/>
      <scheme val="minor"/>
    </font>
    <font>
      <b/>
      <sz val="13"/>
      <color rgb="FFFF0000"/>
      <name val="Calibri"/>
      <family val="2"/>
      <scheme val="minor"/>
    </font>
    <font>
      <u/>
      <sz val="12"/>
      <color theme="1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4" tint="0.59999389629810485"/>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4" tint="0.59999389629810485"/>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s>
  <cellStyleXfs count="77">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14" fillId="0" borderId="0"/>
    <xf numFmtId="0" fontId="14" fillId="23" borderId="7" applyNumberFormat="0" applyFont="0" applyAlignment="0" applyProtection="0"/>
    <xf numFmtId="0" fontId="28" fillId="20"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32" fillId="0" borderId="0"/>
    <xf numFmtId="0" fontId="14" fillId="0" borderId="0"/>
    <xf numFmtId="43" fontId="32" fillId="0" borderId="0" applyFont="0" applyFill="0" applyBorder="0" applyAlignment="0" applyProtection="0"/>
    <xf numFmtId="0" fontId="33" fillId="0" borderId="0"/>
    <xf numFmtId="43" fontId="14" fillId="0" borderId="0" applyFont="0" applyFill="0" applyBorder="0" applyAlignment="0" applyProtection="0"/>
    <xf numFmtId="0" fontId="14" fillId="0" borderId="0"/>
    <xf numFmtId="44" fontId="33" fillId="0" borderId="0" applyFont="0" applyFill="0" applyBorder="0" applyAlignment="0" applyProtection="0"/>
    <xf numFmtId="0" fontId="11" fillId="0" borderId="0"/>
    <xf numFmtId="0" fontId="14" fillId="0" borderId="0"/>
    <xf numFmtId="0" fontId="11" fillId="0" borderId="0"/>
    <xf numFmtId="44" fontId="52" fillId="0" borderId="0" applyFont="0" applyFill="0" applyBorder="0" applyAlignment="0" applyProtection="0"/>
    <xf numFmtId="9" fontId="52" fillId="0" borderId="0" applyFont="0" applyFill="0" applyBorder="0" applyAlignment="0" applyProtection="0"/>
    <xf numFmtId="0" fontId="10" fillId="0" borderId="0"/>
    <xf numFmtId="0" fontId="9" fillId="0" borderId="0"/>
    <xf numFmtId="0" fontId="8" fillId="0" borderId="0"/>
    <xf numFmtId="0" fontId="7" fillId="0" borderId="0"/>
    <xf numFmtId="0" fontId="34" fillId="29" borderId="31" applyBorder="0">
      <alignment horizontal="center" vertical="center" wrapText="1"/>
    </xf>
    <xf numFmtId="0" fontId="14" fillId="23" borderId="7" applyNumberFormat="0" applyFont="0" applyAlignment="0" applyProtection="0"/>
    <xf numFmtId="0" fontId="6" fillId="0" borderId="0"/>
    <xf numFmtId="0" fontId="5" fillId="0" borderId="0"/>
    <xf numFmtId="44" fontId="14" fillId="0" borderId="0" applyFont="0" applyFill="0" applyBorder="0" applyAlignment="0" applyProtection="0"/>
    <xf numFmtId="0" fontId="14" fillId="23" borderId="7" applyNumberFormat="0" applyFont="0" applyAlignment="0" applyProtection="0"/>
    <xf numFmtId="0" fontId="4" fillId="0" borderId="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 fillId="0" borderId="0"/>
    <xf numFmtId="0" fontId="2" fillId="0" borderId="0"/>
    <xf numFmtId="0" fontId="14" fillId="23" borderId="7" applyNumberFormat="0" applyFont="0" applyAlignment="0" applyProtection="0"/>
    <xf numFmtId="44" fontId="14" fillId="0" borderId="0" applyFont="0" applyFill="0" applyBorder="0" applyAlignment="0" applyProtection="0"/>
    <xf numFmtId="0" fontId="28" fillId="20" borderId="8" applyNumberFormat="0" applyAlignment="0" applyProtection="0"/>
    <xf numFmtId="0" fontId="55" fillId="0" borderId="0" applyNumberFormat="0" applyFill="0" applyBorder="0" applyAlignment="0" applyProtection="0"/>
    <xf numFmtId="0" fontId="1" fillId="0" borderId="0"/>
  </cellStyleXfs>
  <cellXfs count="216">
    <xf numFmtId="0" fontId="0" fillId="0" borderId="0" xfId="0"/>
    <xf numFmtId="2" fontId="13" fillId="0" borderId="0" xfId="0" applyNumberFormat="1" applyFont="1" applyAlignment="1">
      <alignment horizontal="left" vertical="center"/>
    </xf>
    <xf numFmtId="2" fontId="34" fillId="0" borderId="0" xfId="0" applyNumberFormat="1" applyFont="1" applyAlignment="1">
      <alignment horizontal="left" vertical="center"/>
    </xf>
    <xf numFmtId="2" fontId="34" fillId="0" borderId="0" xfId="0" applyNumberFormat="1" applyFont="1" applyAlignment="1">
      <alignment horizontal="center" vertical="center"/>
    </xf>
    <xf numFmtId="2" fontId="34" fillId="0" borderId="0" xfId="0" applyNumberFormat="1" applyFont="1" applyAlignment="1">
      <alignment vertical="center"/>
    </xf>
    <xf numFmtId="0" fontId="34" fillId="0" borderId="0" xfId="0" applyFont="1" applyAlignment="1">
      <alignment vertical="center"/>
    </xf>
    <xf numFmtId="0" fontId="34" fillId="0" borderId="0" xfId="0" applyFont="1" applyAlignment="1">
      <alignment horizontal="center" vertical="center"/>
    </xf>
    <xf numFmtId="165" fontId="34" fillId="0" borderId="0" xfId="0" applyNumberFormat="1" applyFont="1" applyAlignment="1">
      <alignment vertical="center"/>
    </xf>
    <xf numFmtId="2" fontId="34" fillId="0" borderId="0" xfId="0" applyNumberFormat="1" applyFont="1" applyAlignment="1">
      <alignment vertical="center" wrapText="1"/>
    </xf>
    <xf numFmtId="165" fontId="35" fillId="0" borderId="0" xfId="0" applyNumberFormat="1" applyFont="1" applyAlignment="1">
      <alignment horizontal="center" vertical="center"/>
    </xf>
    <xf numFmtId="164" fontId="35" fillId="0" borderId="0" xfId="0" applyNumberFormat="1" applyFont="1" applyAlignment="1">
      <alignment horizontal="center" vertical="center"/>
    </xf>
    <xf numFmtId="0" fontId="36" fillId="0" borderId="0" xfId="0" applyFont="1" applyAlignment="1">
      <alignment horizontal="center" vertical="center" wrapText="1"/>
    </xf>
    <xf numFmtId="0" fontId="34" fillId="0" borderId="12" xfId="0" applyFont="1" applyBorder="1" applyAlignment="1">
      <alignment horizontal="right" vertical="center" wrapText="1"/>
    </xf>
    <xf numFmtId="0" fontId="34" fillId="0" borderId="12" xfId="0" applyFont="1" applyBorder="1" applyAlignment="1">
      <alignment vertical="center"/>
    </xf>
    <xf numFmtId="0" fontId="34" fillId="25" borderId="10" xfId="0" applyFont="1" applyFill="1" applyBorder="1" applyAlignment="1">
      <alignment vertical="center" wrapText="1"/>
    </xf>
    <xf numFmtId="0" fontId="34" fillId="25" borderId="10" xfId="0" applyFont="1" applyFill="1" applyBorder="1" applyAlignment="1">
      <alignment horizontal="center" vertical="center"/>
    </xf>
    <xf numFmtId="165" fontId="34" fillId="25" borderId="10" xfId="0" applyNumberFormat="1" applyFont="1" applyFill="1" applyBorder="1" applyAlignment="1">
      <alignment vertical="center"/>
    </xf>
    <xf numFmtId="2" fontId="13" fillId="0" borderId="0" xfId="0" applyNumberFormat="1" applyFont="1" applyAlignment="1">
      <alignment horizontal="right" vertical="center"/>
    </xf>
    <xf numFmtId="42" fontId="34" fillId="0" borderId="0" xfId="0" applyNumberFormat="1" applyFont="1" applyAlignment="1">
      <alignment horizontal="left" vertical="center"/>
    </xf>
    <xf numFmtId="166" fontId="34" fillId="0" borderId="0" xfId="0" applyNumberFormat="1" applyFont="1" applyAlignment="1">
      <alignment horizontal="left" vertical="center"/>
    </xf>
    <xf numFmtId="2" fontId="34" fillId="0" borderId="0" xfId="0" applyNumberFormat="1" applyFont="1" applyAlignment="1">
      <alignment horizontal="center" vertical="center" wrapText="1"/>
    </xf>
    <xf numFmtId="0" fontId="34" fillId="25" borderId="10" xfId="0" applyFont="1" applyFill="1" applyBorder="1" applyAlignment="1">
      <alignment horizontal="center" vertical="center" wrapText="1"/>
    </xf>
    <xf numFmtId="165" fontId="34" fillId="0" borderId="12" xfId="0" applyNumberFormat="1" applyFont="1" applyBorder="1" applyAlignment="1">
      <alignment horizontal="center" vertical="center"/>
    </xf>
    <xf numFmtId="0" fontId="34" fillId="0" borderId="0" xfId="0" applyFont="1" applyAlignment="1">
      <alignment horizontal="center" vertical="top"/>
    </xf>
    <xf numFmtId="0" fontId="37" fillId="24" borderId="13" xfId="0" applyFont="1" applyFill="1" applyBorder="1" applyAlignment="1">
      <alignment horizontal="center" vertical="top" wrapText="1"/>
    </xf>
    <xf numFmtId="2" fontId="37" fillId="24" borderId="14" xfId="0" applyNumberFormat="1" applyFont="1" applyFill="1" applyBorder="1" applyAlignment="1">
      <alignment horizontal="center" vertical="center" wrapText="1"/>
    </xf>
    <xf numFmtId="0" fontId="37" fillId="24" borderId="14" xfId="0" applyFont="1" applyFill="1" applyBorder="1" applyAlignment="1">
      <alignment horizontal="center" vertical="center" wrapText="1"/>
    </xf>
    <xf numFmtId="0" fontId="37" fillId="24" borderId="15" xfId="0" applyFont="1" applyFill="1" applyBorder="1" applyAlignment="1">
      <alignment horizontal="center" vertical="center" wrapText="1"/>
    </xf>
    <xf numFmtId="0" fontId="34" fillId="0" borderId="17" xfId="0" applyFont="1" applyBorder="1" applyAlignment="1">
      <alignment horizontal="center" vertical="top"/>
    </xf>
    <xf numFmtId="41" fontId="34" fillId="0" borderId="0" xfId="0" applyNumberFormat="1" applyFont="1" applyAlignment="1">
      <alignment horizontal="right" vertical="center"/>
    </xf>
    <xf numFmtId="0" fontId="34" fillId="0" borderId="0" xfId="0" applyFont="1" applyAlignment="1">
      <alignment horizontal="left" vertical="center"/>
    </xf>
    <xf numFmtId="0" fontId="34" fillId="0" borderId="0" xfId="0" applyFont="1" applyAlignment="1">
      <alignment horizontal="left" vertical="center" wrapText="1"/>
    </xf>
    <xf numFmtId="0" fontId="34" fillId="0" borderId="12" xfId="0" applyFont="1" applyBorder="1" applyAlignment="1">
      <alignment horizontal="center" vertical="center"/>
    </xf>
    <xf numFmtId="166" fontId="38" fillId="0" borderId="0" xfId="0" applyNumberFormat="1" applyFont="1" applyAlignment="1">
      <alignment horizontal="left" vertical="center"/>
    </xf>
    <xf numFmtId="0" fontId="38" fillId="0" borderId="0" xfId="0" applyFont="1" applyAlignment="1">
      <alignment vertical="center"/>
    </xf>
    <xf numFmtId="0" fontId="35" fillId="25" borderId="16" xfId="0" quotePrefix="1" applyFont="1" applyFill="1" applyBorder="1" applyAlignment="1">
      <alignment horizontal="center" vertical="top"/>
    </xf>
    <xf numFmtId="0" fontId="35" fillId="0" borderId="11" xfId="0" applyFont="1" applyBorder="1" applyAlignment="1">
      <alignment horizontal="center" vertical="top"/>
    </xf>
    <xf numFmtId="42" fontId="35" fillId="0" borderId="12" xfId="0" applyNumberFormat="1" applyFont="1" applyBorder="1" applyAlignment="1">
      <alignment vertical="center"/>
    </xf>
    <xf numFmtId="166" fontId="39" fillId="0" borderId="0" xfId="0" applyNumberFormat="1" applyFont="1" applyAlignment="1">
      <alignment horizontal="left" vertical="center"/>
    </xf>
    <xf numFmtId="0" fontId="40" fillId="25" borderId="10" xfId="0" applyFont="1" applyFill="1" applyBorder="1" applyAlignment="1">
      <alignment vertical="center" wrapText="1"/>
    </xf>
    <xf numFmtId="41" fontId="41" fillId="0" borderId="0" xfId="0" applyNumberFormat="1" applyFont="1" applyAlignment="1">
      <alignment horizontal="right" vertical="center"/>
    </xf>
    <xf numFmtId="2" fontId="35" fillId="0" borderId="0" xfId="0" applyNumberFormat="1" applyFont="1" applyAlignment="1">
      <alignment vertical="center" wrapText="1"/>
    </xf>
    <xf numFmtId="0" fontId="34" fillId="0" borderId="0" xfId="0" applyFont="1" applyAlignment="1">
      <alignment vertical="center" wrapText="1"/>
    </xf>
    <xf numFmtId="0" fontId="34" fillId="0" borderId="0" xfId="0" applyFont="1" applyAlignment="1">
      <alignment horizontal="left" vertical="top" wrapText="1"/>
    </xf>
    <xf numFmtId="0" fontId="35" fillId="0" borderId="0" xfId="0" applyFont="1" applyAlignment="1">
      <alignment horizontal="left" vertical="center" wrapText="1"/>
    </xf>
    <xf numFmtId="0" fontId="34" fillId="0" borderId="0" xfId="0" applyFont="1" applyAlignment="1">
      <alignment vertical="top" wrapText="1"/>
    </xf>
    <xf numFmtId="0" fontId="35" fillId="0" borderId="0" xfId="0" applyFont="1" applyAlignment="1">
      <alignment vertical="center"/>
    </xf>
    <xf numFmtId="0" fontId="41" fillId="0" borderId="0" xfId="0" applyFont="1" applyAlignment="1">
      <alignment horizontal="left" vertical="center" wrapText="1"/>
    </xf>
    <xf numFmtId="0" fontId="34" fillId="0" borderId="0" xfId="0" quotePrefix="1" applyFont="1" applyAlignment="1">
      <alignment horizontal="left" vertical="center" wrapText="1"/>
    </xf>
    <xf numFmtId="0" fontId="41" fillId="0" borderId="0" xfId="0" applyFont="1" applyAlignment="1">
      <alignment horizontal="justify" vertical="center" wrapText="1"/>
    </xf>
    <xf numFmtId="0" fontId="41" fillId="0" borderId="0" xfId="0" applyFont="1" applyAlignment="1">
      <alignment horizontal="left" vertical="center"/>
    </xf>
    <xf numFmtId="0" fontId="35" fillId="0" borderId="0" xfId="0" applyFont="1" applyAlignment="1">
      <alignment vertical="center" wrapText="1"/>
    </xf>
    <xf numFmtId="2" fontId="50" fillId="0" borderId="0" xfId="0" applyNumberFormat="1" applyFont="1" applyAlignment="1">
      <alignment vertical="center" wrapText="1"/>
    </xf>
    <xf numFmtId="2" fontId="51" fillId="0" borderId="0" xfId="0" applyNumberFormat="1" applyFont="1" applyAlignment="1">
      <alignment vertical="center" wrapText="1"/>
    </xf>
    <xf numFmtId="0" fontId="35" fillId="0" borderId="0" xfId="0" applyFont="1" applyAlignment="1">
      <alignment horizontal="center" vertical="center"/>
    </xf>
    <xf numFmtId="0" fontId="35" fillId="0" borderId="11" xfId="0" applyFont="1" applyBorder="1" applyAlignment="1">
      <alignment horizontal="left" vertical="top"/>
    </xf>
    <xf numFmtId="0" fontId="34" fillId="0" borderId="21" xfId="0" applyFont="1" applyBorder="1" applyAlignment="1">
      <alignment horizontal="center" vertical="top"/>
    </xf>
    <xf numFmtId="0" fontId="35" fillId="0" borderId="0" xfId="0" applyFont="1" applyAlignment="1">
      <alignment horizontal="left" vertical="top"/>
    </xf>
    <xf numFmtId="0" fontId="35" fillId="25" borderId="24" xfId="0" quotePrefix="1" applyFont="1" applyFill="1" applyBorder="1" applyAlignment="1">
      <alignment horizontal="center" vertical="top"/>
    </xf>
    <xf numFmtId="0" fontId="34" fillId="0" borderId="27" xfId="0" applyFont="1" applyBorder="1" applyAlignment="1">
      <alignment horizontal="center" vertical="top"/>
    </xf>
    <xf numFmtId="2" fontId="13" fillId="0" borderId="0" xfId="0" applyNumberFormat="1" applyFont="1" applyAlignment="1">
      <alignment horizontal="left" vertical="top"/>
    </xf>
    <xf numFmtId="2" fontId="34" fillId="0" borderId="0" xfId="0" applyNumberFormat="1" applyFont="1" applyAlignment="1">
      <alignment horizontal="center" vertical="top"/>
    </xf>
    <xf numFmtId="2" fontId="34" fillId="0" borderId="0" xfId="0" applyNumberFormat="1" applyFont="1" applyAlignment="1">
      <alignment horizontal="left" vertical="top"/>
    </xf>
    <xf numFmtId="2" fontId="34" fillId="0" borderId="0" xfId="0" applyNumberFormat="1" applyFont="1" applyAlignment="1">
      <alignment vertical="top"/>
    </xf>
    <xf numFmtId="0" fontId="34" fillId="0" borderId="0" xfId="0" applyFont="1" applyAlignment="1">
      <alignment vertical="top"/>
    </xf>
    <xf numFmtId="2" fontId="13" fillId="0" borderId="0" xfId="0" applyNumberFormat="1" applyFont="1" applyAlignment="1">
      <alignment horizontal="right" vertical="top"/>
    </xf>
    <xf numFmtId="165" fontId="34" fillId="0" borderId="0" xfId="0" applyNumberFormat="1" applyFont="1" applyAlignment="1">
      <alignment vertical="top"/>
    </xf>
    <xf numFmtId="2" fontId="34" fillId="0" borderId="0" xfId="0" applyNumberFormat="1" applyFont="1" applyAlignment="1">
      <alignment vertical="top" wrapText="1"/>
    </xf>
    <xf numFmtId="2" fontId="34" fillId="0" borderId="0" xfId="0" applyNumberFormat="1" applyFont="1" applyAlignment="1">
      <alignment horizontal="center" vertical="top" wrapText="1"/>
    </xf>
    <xf numFmtId="165" fontId="35" fillId="0" borderId="0" xfId="0" applyNumberFormat="1" applyFont="1" applyAlignment="1">
      <alignment horizontal="center" vertical="top"/>
    </xf>
    <xf numFmtId="164" fontId="35" fillId="0" borderId="0" xfId="0" applyNumberFormat="1" applyFont="1" applyAlignment="1">
      <alignment horizontal="center" vertical="top"/>
    </xf>
    <xf numFmtId="2" fontId="37" fillId="24" borderId="14" xfId="0" applyNumberFormat="1" applyFont="1" applyFill="1" applyBorder="1" applyAlignment="1">
      <alignment horizontal="center" vertical="top" wrapText="1"/>
    </xf>
    <xf numFmtId="0" fontId="37" fillId="24" borderId="14" xfId="0" applyFont="1" applyFill="1" applyBorder="1" applyAlignment="1">
      <alignment horizontal="center" vertical="top" wrapText="1"/>
    </xf>
    <xf numFmtId="0" fontId="37" fillId="24" borderId="15" xfId="0" applyFont="1" applyFill="1" applyBorder="1" applyAlignment="1">
      <alignment horizontal="center" vertical="top" wrapText="1"/>
    </xf>
    <xf numFmtId="0" fontId="36" fillId="0" borderId="0" xfId="0" applyFont="1" applyAlignment="1">
      <alignment horizontal="center" vertical="top" wrapText="1"/>
    </xf>
    <xf numFmtId="0" fontId="40" fillId="25" borderId="25" xfId="0" applyFont="1" applyFill="1" applyBorder="1" applyAlignment="1">
      <alignment vertical="top" wrapText="1"/>
    </xf>
    <xf numFmtId="0" fontId="34" fillId="25" borderId="25" xfId="0" applyFont="1" applyFill="1" applyBorder="1" applyAlignment="1">
      <alignment horizontal="center" vertical="top" wrapText="1"/>
    </xf>
    <xf numFmtId="0" fontId="34" fillId="25" borderId="25" xfId="0" applyFont="1" applyFill="1" applyBorder="1" applyAlignment="1">
      <alignment horizontal="center" vertical="top"/>
    </xf>
    <xf numFmtId="0" fontId="34" fillId="25" borderId="25" xfId="0" applyFont="1" applyFill="1" applyBorder="1" applyAlignment="1">
      <alignment vertical="top" wrapText="1"/>
    </xf>
    <xf numFmtId="165" fontId="34" fillId="25" borderId="26" xfId="0" applyNumberFormat="1" applyFont="1" applyFill="1" applyBorder="1" applyAlignment="1">
      <alignment vertical="top"/>
    </xf>
    <xf numFmtId="0" fontId="34" fillId="0" borderId="19" xfId="0" applyFont="1" applyBorder="1" applyAlignment="1">
      <alignment vertical="top"/>
    </xf>
    <xf numFmtId="0" fontId="41" fillId="0" borderId="28" xfId="0" applyFont="1" applyBorder="1" applyAlignment="1">
      <alignment horizontal="justify" vertical="top" wrapText="1"/>
    </xf>
    <xf numFmtId="41" fontId="41" fillId="0" borderId="28" xfId="0" applyNumberFormat="1" applyFont="1" applyBorder="1" applyAlignment="1">
      <alignment horizontal="right" vertical="top"/>
    </xf>
    <xf numFmtId="9" fontId="41" fillId="0" borderId="28" xfId="0" applyNumberFormat="1" applyFont="1" applyBorder="1" applyAlignment="1">
      <alignment horizontal="right" vertical="top"/>
    </xf>
    <xf numFmtId="0" fontId="34" fillId="0" borderId="28" xfId="0" applyFont="1" applyBorder="1" applyAlignment="1">
      <alignment horizontal="center" vertical="top"/>
    </xf>
    <xf numFmtId="166" fontId="34" fillId="0" borderId="28" xfId="0" applyNumberFormat="1" applyFont="1" applyBorder="1" applyAlignment="1">
      <alignment horizontal="left" vertical="top"/>
    </xf>
    <xf numFmtId="42" fontId="34" fillId="0" borderId="29" xfId="0" applyNumberFormat="1" applyFont="1" applyBorder="1" applyAlignment="1">
      <alignment horizontal="left" vertical="top"/>
    </xf>
    <xf numFmtId="0" fontId="34" fillId="0" borderId="0" xfId="0" applyFont="1" applyAlignment="1">
      <alignment horizontal="justify" vertical="top" wrapText="1"/>
    </xf>
    <xf numFmtId="41" fontId="41" fillId="0" borderId="0" xfId="0" applyNumberFormat="1" applyFont="1" applyAlignment="1">
      <alignment horizontal="right" vertical="top"/>
    </xf>
    <xf numFmtId="9" fontId="41" fillId="0" borderId="0" xfId="0" applyNumberFormat="1" applyFont="1" applyAlignment="1">
      <alignment horizontal="right" vertical="top"/>
    </xf>
    <xf numFmtId="166" fontId="34" fillId="0" borderId="0" xfId="0" applyNumberFormat="1" applyFont="1" applyAlignment="1">
      <alignment horizontal="left" vertical="top"/>
    </xf>
    <xf numFmtId="42" fontId="34" fillId="0" borderId="20" xfId="0" applyNumberFormat="1" applyFont="1" applyBorder="1" applyAlignment="1">
      <alignment horizontal="left" vertical="top"/>
    </xf>
    <xf numFmtId="0" fontId="34" fillId="0" borderId="0" xfId="0" quotePrefix="1" applyFont="1" applyAlignment="1">
      <alignment horizontal="justify" vertical="top" wrapText="1"/>
    </xf>
    <xf numFmtId="0" fontId="41" fillId="0" borderId="0" xfId="0" applyFont="1" applyAlignment="1">
      <alignment horizontal="left" vertical="top"/>
    </xf>
    <xf numFmtId="0" fontId="38" fillId="0" borderId="19" xfId="0" applyFont="1" applyBorder="1" applyAlignment="1">
      <alignment vertical="top"/>
    </xf>
    <xf numFmtId="0" fontId="38" fillId="0" borderId="0" xfId="0" applyFont="1" applyAlignment="1">
      <alignment vertical="top"/>
    </xf>
    <xf numFmtId="41" fontId="34" fillId="0" borderId="0" xfId="0" applyNumberFormat="1" applyFont="1" applyAlignment="1">
      <alignment horizontal="right" vertical="top"/>
    </xf>
    <xf numFmtId="0" fontId="41" fillId="0" borderId="0" xfId="0" applyFont="1" applyAlignment="1">
      <alignment horizontal="justify" vertical="top" wrapText="1"/>
    </xf>
    <xf numFmtId="0" fontId="41" fillId="0" borderId="22" xfId="0" applyFont="1" applyBorder="1" applyAlignment="1">
      <alignment horizontal="justify" vertical="top" wrapText="1"/>
    </xf>
    <xf numFmtId="41" fontId="34" fillId="0" borderId="22" xfId="0" applyNumberFormat="1" applyFont="1" applyBorder="1" applyAlignment="1">
      <alignment horizontal="right" vertical="top"/>
    </xf>
    <xf numFmtId="9" fontId="34" fillId="0" borderId="22" xfId="0" applyNumberFormat="1" applyFont="1" applyBorder="1" applyAlignment="1">
      <alignment horizontal="right" vertical="top"/>
    </xf>
    <xf numFmtId="41" fontId="41" fillId="0" borderId="22" xfId="0" applyNumberFormat="1" applyFont="1" applyBorder="1" applyAlignment="1">
      <alignment horizontal="right" vertical="top"/>
    </xf>
    <xf numFmtId="0" fontId="34" fillId="0" borderId="22" xfId="0" applyFont="1" applyBorder="1" applyAlignment="1">
      <alignment horizontal="center" vertical="top"/>
    </xf>
    <xf numFmtId="166" fontId="34" fillId="0" borderId="22" xfId="0" applyNumberFormat="1" applyFont="1" applyBorder="1" applyAlignment="1">
      <alignment horizontal="left" vertical="top"/>
    </xf>
    <xf numFmtId="42" fontId="34" fillId="0" borderId="23" xfId="0" applyNumberFormat="1" applyFont="1" applyBorder="1" applyAlignment="1">
      <alignment horizontal="left" vertical="top"/>
    </xf>
    <xf numFmtId="42" fontId="34" fillId="0" borderId="0" xfId="0" applyNumberFormat="1" applyFont="1" applyAlignment="1">
      <alignment horizontal="left" vertical="top"/>
    </xf>
    <xf numFmtId="0" fontId="34" fillId="0" borderId="12" xfId="0" applyFont="1" applyBorder="1" applyAlignment="1">
      <alignment vertical="top"/>
    </xf>
    <xf numFmtId="165" fontId="34" fillId="0" borderId="12" xfId="0" applyNumberFormat="1" applyFont="1" applyBorder="1" applyAlignment="1">
      <alignment horizontal="center" vertical="top"/>
    </xf>
    <xf numFmtId="0" fontId="34" fillId="0" borderId="12" xfId="0" applyFont="1" applyBorder="1" applyAlignment="1">
      <alignment horizontal="center" vertical="top"/>
    </xf>
    <xf numFmtId="0" fontId="34" fillId="0" borderId="12" xfId="0" applyFont="1" applyBorder="1" applyAlignment="1">
      <alignment horizontal="right" vertical="top" wrapText="1"/>
    </xf>
    <xf numFmtId="42" fontId="35" fillId="0" borderId="18" xfId="0" applyNumberFormat="1" applyFont="1" applyBorder="1" applyAlignment="1">
      <alignment vertical="top"/>
    </xf>
    <xf numFmtId="167" fontId="35" fillId="0" borderId="18" xfId="0" applyNumberFormat="1" applyFont="1" applyBorder="1" applyAlignment="1">
      <alignment vertical="top"/>
    </xf>
    <xf numFmtId="165" fontId="34" fillId="0" borderId="0" xfId="0" applyNumberFormat="1" applyFont="1" applyAlignment="1">
      <alignment horizontal="center" vertical="top"/>
    </xf>
    <xf numFmtId="0" fontId="34" fillId="0" borderId="0" xfId="0" applyFont="1" applyAlignment="1">
      <alignment horizontal="right" vertical="top" wrapText="1"/>
    </xf>
    <xf numFmtId="42" fontId="35" fillId="0" borderId="0" xfId="0" applyNumberFormat="1" applyFont="1" applyAlignment="1">
      <alignment vertical="top"/>
    </xf>
    <xf numFmtId="2" fontId="35" fillId="0" borderId="0" xfId="0" applyNumberFormat="1" applyFont="1" applyAlignment="1">
      <alignment vertical="top" wrapText="1"/>
    </xf>
    <xf numFmtId="0" fontId="35" fillId="0" borderId="0" xfId="0" applyFont="1" applyAlignment="1">
      <alignment vertical="top"/>
    </xf>
    <xf numFmtId="0" fontId="37" fillId="24" borderId="30" xfId="0" applyFont="1" applyFill="1" applyBorder="1" applyAlignment="1">
      <alignment horizontal="center" vertical="top" wrapText="1"/>
    </xf>
    <xf numFmtId="0" fontId="35" fillId="25" borderId="25" xfId="0" quotePrefix="1" applyFont="1" applyFill="1" applyBorder="1" applyAlignment="1">
      <alignment horizontal="center" vertical="top"/>
    </xf>
    <xf numFmtId="0" fontId="35" fillId="0" borderId="12" xfId="0" applyFont="1" applyBorder="1" applyAlignment="1">
      <alignment horizontal="left" vertical="top"/>
    </xf>
    <xf numFmtId="0" fontId="35" fillId="25" borderId="0" xfId="0" applyFont="1" applyFill="1" applyAlignment="1">
      <alignment vertical="top"/>
    </xf>
    <xf numFmtId="0" fontId="34" fillId="0" borderId="31" xfId="0" applyFont="1" applyBorder="1" applyAlignment="1">
      <alignment horizontal="center" vertical="center"/>
    </xf>
    <xf numFmtId="0" fontId="34" fillId="0" borderId="31" xfId="0" applyFont="1" applyBorder="1" applyAlignment="1">
      <alignment horizontal="center" vertical="center" wrapText="1"/>
    </xf>
    <xf numFmtId="42" fontId="35" fillId="0" borderId="18" xfId="0" applyNumberFormat="1" applyFont="1" applyBorder="1" applyAlignment="1">
      <alignment vertical="center"/>
    </xf>
    <xf numFmtId="168" fontId="35" fillId="0" borderId="39" xfId="55" applyNumberFormat="1" applyFont="1" applyFill="1" applyBorder="1" applyAlignment="1">
      <alignment vertical="center"/>
    </xf>
    <xf numFmtId="167" fontId="34" fillId="0" borderId="36" xfId="0" applyNumberFormat="1" applyFont="1" applyBorder="1" applyAlignment="1">
      <alignment vertical="center"/>
    </xf>
    <xf numFmtId="1" fontId="34" fillId="0" borderId="0" xfId="0" applyNumberFormat="1" applyFont="1" applyAlignment="1">
      <alignment horizontal="center" vertical="center" wrapText="1"/>
    </xf>
    <xf numFmtId="44" fontId="34" fillId="0" borderId="0" xfId="54" applyFont="1" applyFill="1" applyBorder="1" applyAlignment="1" applyProtection="1">
      <alignment horizontal="center" vertical="center"/>
    </xf>
    <xf numFmtId="44" fontId="34" fillId="0" borderId="0" xfId="54" applyFont="1" applyAlignment="1">
      <alignment horizontal="center" vertical="center"/>
    </xf>
    <xf numFmtId="44" fontId="34" fillId="0" borderId="0" xfId="54" applyFont="1" applyFill="1" applyBorder="1" applyAlignment="1">
      <alignment vertical="center"/>
    </xf>
    <xf numFmtId="44" fontId="34" fillId="0" borderId="0" xfId="54" applyFont="1" applyAlignment="1">
      <alignment vertical="top" wrapText="1"/>
    </xf>
    <xf numFmtId="9" fontId="35" fillId="0" borderId="39" xfId="55" applyFont="1" applyFill="1" applyBorder="1" applyAlignment="1">
      <alignment vertical="center"/>
    </xf>
    <xf numFmtId="0" fontId="35" fillId="25" borderId="40" xfId="0" applyFont="1" applyFill="1" applyBorder="1" applyAlignment="1">
      <alignment horizontal="right" vertical="center"/>
    </xf>
    <xf numFmtId="1" fontId="34" fillId="25" borderId="34" xfId="0" applyNumberFormat="1" applyFont="1" applyFill="1" applyBorder="1" applyAlignment="1">
      <alignment horizontal="center" vertical="center"/>
    </xf>
    <xf numFmtId="9" fontId="34" fillId="25" borderId="34" xfId="0" applyNumberFormat="1" applyFont="1" applyFill="1" applyBorder="1" applyAlignment="1">
      <alignment horizontal="center" vertical="center"/>
    </xf>
    <xf numFmtId="0" fontId="34" fillId="25" borderId="34" xfId="0" applyFont="1" applyFill="1" applyBorder="1" applyAlignment="1">
      <alignment horizontal="center" vertical="center"/>
    </xf>
    <xf numFmtId="44" fontId="34" fillId="25" borderId="34" xfId="54" applyFont="1" applyFill="1" applyBorder="1" applyAlignment="1" applyProtection="1">
      <alignment horizontal="center" vertical="center"/>
    </xf>
    <xf numFmtId="44" fontId="34" fillId="25" borderId="34" xfId="54" applyFont="1" applyFill="1" applyBorder="1" applyAlignment="1">
      <alignment vertical="center"/>
    </xf>
    <xf numFmtId="44" fontId="35" fillId="25" borderId="34" xfId="54" applyFont="1" applyFill="1" applyBorder="1" applyAlignment="1">
      <alignment vertical="center"/>
    </xf>
    <xf numFmtId="167" fontId="35" fillId="25" borderId="35" xfId="54" applyNumberFormat="1" applyFont="1" applyFill="1" applyBorder="1" applyAlignment="1">
      <alignment vertical="center"/>
    </xf>
    <xf numFmtId="0" fontId="34" fillId="26" borderId="41" xfId="0" applyFont="1" applyFill="1" applyBorder="1" applyAlignment="1">
      <alignment horizontal="center" vertical="center"/>
    </xf>
    <xf numFmtId="0" fontId="34" fillId="26" borderId="22" xfId="0" applyFont="1" applyFill="1" applyBorder="1" applyAlignment="1">
      <alignment horizontal="center" vertical="center"/>
    </xf>
    <xf numFmtId="0" fontId="35" fillId="26" borderId="42" xfId="0" applyFont="1" applyFill="1" applyBorder="1" applyAlignment="1">
      <alignment horizontal="center" vertical="center"/>
    </xf>
    <xf numFmtId="1" fontId="34" fillId="26" borderId="22" xfId="0" applyNumberFormat="1" applyFont="1" applyFill="1" applyBorder="1" applyAlignment="1">
      <alignment horizontal="center" vertical="center"/>
    </xf>
    <xf numFmtId="9" fontId="34" fillId="26" borderId="22" xfId="0" applyNumberFormat="1" applyFont="1" applyFill="1" applyBorder="1" applyAlignment="1">
      <alignment horizontal="center" vertical="center"/>
    </xf>
    <xf numFmtId="44" fontId="34" fillId="26" borderId="22" xfId="54" applyFont="1" applyFill="1" applyBorder="1" applyAlignment="1" applyProtection="1">
      <alignment horizontal="center" vertical="center"/>
    </xf>
    <xf numFmtId="44" fontId="34" fillId="26" borderId="22" xfId="54" applyFont="1" applyFill="1" applyBorder="1" applyAlignment="1">
      <alignment vertical="center"/>
    </xf>
    <xf numFmtId="167" fontId="34" fillId="26" borderId="22" xfId="0" applyNumberFormat="1" applyFont="1" applyFill="1" applyBorder="1" applyAlignment="1">
      <alignment vertical="center"/>
    </xf>
    <xf numFmtId="167" fontId="34" fillId="26" borderId="43" xfId="0" applyNumberFormat="1" applyFont="1" applyFill="1" applyBorder="1" applyAlignment="1">
      <alignment vertical="center"/>
    </xf>
    <xf numFmtId="0" fontId="37" fillId="28" borderId="44" xfId="0" applyFont="1" applyFill="1" applyBorder="1" applyAlignment="1">
      <alignment horizontal="center" vertical="center" wrapText="1"/>
    </xf>
    <xf numFmtId="0" fontId="37" fillId="28" borderId="45" xfId="0" applyFont="1" applyFill="1" applyBorder="1" applyAlignment="1">
      <alignment horizontal="center" vertical="center" wrapText="1"/>
    </xf>
    <xf numFmtId="2" fontId="37" fillId="28" borderId="46" xfId="0" applyNumberFormat="1" applyFont="1" applyFill="1" applyBorder="1" applyAlignment="1">
      <alignment horizontal="center" vertical="center" wrapText="1"/>
    </xf>
    <xf numFmtId="1" fontId="37" fillId="28" borderId="46" xfId="0" applyNumberFormat="1" applyFont="1" applyFill="1" applyBorder="1" applyAlignment="1">
      <alignment horizontal="center" vertical="center" wrapText="1"/>
    </xf>
    <xf numFmtId="0" fontId="37" fillId="28" borderId="46" xfId="0" applyFont="1" applyFill="1" applyBorder="1" applyAlignment="1">
      <alignment horizontal="center" vertical="center" wrapText="1"/>
    </xf>
    <xf numFmtId="44" fontId="37" fillId="28" borderId="46" xfId="54" applyFont="1" applyFill="1" applyBorder="1" applyAlignment="1" applyProtection="1">
      <alignment horizontal="center" vertical="center" wrapText="1"/>
    </xf>
    <xf numFmtId="2" fontId="37" fillId="28" borderId="47" xfId="0" applyNumberFormat="1" applyFont="1" applyFill="1" applyBorder="1" applyAlignment="1">
      <alignment horizontal="center" vertical="center" wrapText="1"/>
    </xf>
    <xf numFmtId="169" fontId="35" fillId="26" borderId="22" xfId="0" applyNumberFormat="1" applyFont="1" applyFill="1" applyBorder="1" applyAlignment="1">
      <alignment horizontal="center" vertical="center"/>
    </xf>
    <xf numFmtId="2" fontId="34" fillId="25" borderId="34" xfId="0" applyNumberFormat="1" applyFont="1" applyFill="1" applyBorder="1" applyAlignment="1">
      <alignment horizontal="center" vertical="center"/>
    </xf>
    <xf numFmtId="44" fontId="34" fillId="25" borderId="34" xfId="54" applyFont="1" applyFill="1" applyBorder="1" applyAlignment="1">
      <alignment horizontal="center" vertical="center"/>
    </xf>
    <xf numFmtId="42" fontId="35" fillId="26" borderId="18" xfId="0" applyNumberFormat="1" applyFont="1" applyFill="1" applyBorder="1" applyAlignment="1">
      <alignment vertical="center"/>
    </xf>
    <xf numFmtId="0" fontId="34" fillId="0" borderId="41" xfId="0" applyFont="1" applyBorder="1" applyAlignment="1">
      <alignment horizontal="center" vertical="center"/>
    </xf>
    <xf numFmtId="0" fontId="34" fillId="0" borderId="22" xfId="0" applyFont="1" applyBorder="1" applyAlignment="1">
      <alignment horizontal="center" vertical="center"/>
    </xf>
    <xf numFmtId="1" fontId="34" fillId="25" borderId="40" xfId="0" applyNumberFormat="1" applyFont="1" applyFill="1" applyBorder="1" applyAlignment="1">
      <alignment horizontal="center" vertical="center"/>
    </xf>
    <xf numFmtId="9" fontId="34" fillId="25" borderId="40" xfId="0" applyNumberFormat="1" applyFont="1" applyFill="1" applyBorder="1" applyAlignment="1">
      <alignment horizontal="center" vertical="center"/>
    </xf>
    <xf numFmtId="0" fontId="34" fillId="25" borderId="40" xfId="0" applyFont="1" applyFill="1" applyBorder="1" applyAlignment="1">
      <alignment horizontal="center" vertical="center"/>
    </xf>
    <xf numFmtId="44" fontId="34" fillId="25" borderId="40" xfId="54" applyFont="1" applyFill="1" applyBorder="1" applyAlignment="1" applyProtection="1">
      <alignment horizontal="center" vertical="center"/>
    </xf>
    <xf numFmtId="44" fontId="34" fillId="25" borderId="40" xfId="54" applyFont="1" applyFill="1" applyBorder="1" applyAlignment="1">
      <alignment vertical="center"/>
    </xf>
    <xf numFmtId="44" fontId="35" fillId="25" borderId="40" xfId="54" applyFont="1" applyFill="1" applyBorder="1" applyAlignment="1">
      <alignment vertical="center"/>
    </xf>
    <xf numFmtId="167" fontId="35" fillId="25" borderId="48" xfId="54" applyNumberFormat="1" applyFont="1" applyFill="1" applyBorder="1" applyAlignment="1">
      <alignment vertical="center"/>
    </xf>
    <xf numFmtId="0" fontId="34" fillId="0" borderId="22" xfId="0" applyFont="1" applyBorder="1" applyAlignment="1">
      <alignment horizontal="center" vertical="center" wrapText="1"/>
    </xf>
    <xf numFmtId="2" fontId="34" fillId="25" borderId="40" xfId="0" applyNumberFormat="1" applyFont="1" applyFill="1" applyBorder="1" applyAlignment="1">
      <alignment horizontal="center" vertical="center"/>
    </xf>
    <xf numFmtId="44" fontId="34" fillId="25" borderId="40" xfId="54" applyFont="1" applyFill="1" applyBorder="1" applyAlignment="1">
      <alignment horizontal="center" vertical="center"/>
    </xf>
    <xf numFmtId="2" fontId="34" fillId="0" borderId="0" xfId="54" applyNumberFormat="1" applyFont="1" applyFill="1" applyBorder="1" applyAlignment="1" applyProtection="1">
      <alignment horizontal="center" vertical="center"/>
    </xf>
    <xf numFmtId="44" fontId="34" fillId="0" borderId="0" xfId="73" applyFont="1" applyFill="1" applyBorder="1" applyAlignment="1" applyProtection="1">
      <alignment horizontal="center" vertical="center"/>
    </xf>
    <xf numFmtId="44" fontId="34" fillId="0" borderId="0" xfId="73" applyFont="1" applyFill="1" applyBorder="1" applyAlignment="1">
      <alignment vertical="center"/>
    </xf>
    <xf numFmtId="2" fontId="34" fillId="0" borderId="0" xfId="73" applyNumberFormat="1" applyFont="1" applyFill="1" applyBorder="1" applyAlignment="1" applyProtection="1">
      <alignment horizontal="center" vertical="center"/>
    </xf>
    <xf numFmtId="167" fontId="35" fillId="26" borderId="39" xfId="0" applyNumberFormat="1" applyFont="1" applyFill="1" applyBorder="1" applyAlignment="1">
      <alignment vertical="center"/>
    </xf>
    <xf numFmtId="167" fontId="35" fillId="0" borderId="12" xfId="0" applyNumberFormat="1" applyFont="1" applyBorder="1" applyAlignment="1">
      <alignment horizontal="right" vertical="center"/>
    </xf>
    <xf numFmtId="1" fontId="34" fillId="0" borderId="0" xfId="0" applyNumberFormat="1" applyFont="1" applyAlignment="1">
      <alignment horizontal="center" vertical="center"/>
    </xf>
    <xf numFmtId="9" fontId="34" fillId="0" borderId="0" xfId="0" applyNumberFormat="1" applyFont="1" applyAlignment="1">
      <alignment horizontal="center" vertical="center"/>
    </xf>
    <xf numFmtId="167" fontId="34" fillId="0" borderId="0" xfId="0" applyNumberFormat="1" applyFont="1" applyAlignment="1">
      <alignment vertical="center"/>
    </xf>
    <xf numFmtId="0" fontId="34" fillId="0" borderId="0" xfId="0" applyFont="1" applyAlignment="1">
      <alignment horizontal="center" vertical="center" wrapText="1"/>
    </xf>
    <xf numFmtId="0" fontId="51" fillId="0" borderId="0" xfId="0" applyFont="1" applyAlignment="1">
      <alignment vertical="center" wrapText="1"/>
    </xf>
    <xf numFmtId="0" fontId="35" fillId="33" borderId="0" xfId="0" applyFont="1" applyFill="1" applyAlignment="1">
      <alignment horizontal="left" vertical="center" wrapText="1"/>
    </xf>
    <xf numFmtId="170" fontId="34" fillId="0" borderId="0" xfId="0" applyNumberFormat="1" applyFont="1" applyAlignment="1">
      <alignment horizontal="center" vertical="center"/>
    </xf>
    <xf numFmtId="0" fontId="53" fillId="26" borderId="33" xfId="0" applyFont="1" applyFill="1" applyBorder="1" applyAlignment="1">
      <alignment horizontal="center" vertical="center" wrapText="1"/>
    </xf>
    <xf numFmtId="0" fontId="53" fillId="26" borderId="34" xfId="0" applyFont="1" applyFill="1" applyBorder="1" applyAlignment="1">
      <alignment horizontal="center" vertical="center" wrapText="1"/>
    </xf>
    <xf numFmtId="0" fontId="53" fillId="26" borderId="35" xfId="0" applyFont="1" applyFill="1" applyBorder="1" applyAlignment="1">
      <alignment horizontal="center" vertical="center" wrapText="1"/>
    </xf>
    <xf numFmtId="0" fontId="53" fillId="26" borderId="31" xfId="0" applyFont="1" applyFill="1" applyBorder="1" applyAlignment="1">
      <alignment horizontal="center" vertical="center" wrapText="1"/>
    </xf>
    <xf numFmtId="0" fontId="53" fillId="26" borderId="0" xfId="0" applyFont="1" applyFill="1" applyAlignment="1">
      <alignment horizontal="center" vertical="center" wrapText="1"/>
    </xf>
    <xf numFmtId="0" fontId="53" fillId="26" borderId="36" xfId="0" applyFont="1" applyFill="1" applyBorder="1" applyAlignment="1">
      <alignment horizontal="center" vertical="center" wrapText="1"/>
    </xf>
    <xf numFmtId="0" fontId="53" fillId="26" borderId="38" xfId="0" applyFont="1" applyFill="1" applyBorder="1" applyAlignment="1">
      <alignment horizontal="center" vertical="center" wrapText="1"/>
    </xf>
    <xf numFmtId="0" fontId="53" fillId="26" borderId="32" xfId="0" applyFont="1" applyFill="1" applyBorder="1" applyAlignment="1">
      <alignment horizontal="center" vertical="center" wrapText="1"/>
    </xf>
    <xf numFmtId="0" fontId="53" fillId="26" borderId="37" xfId="0" applyFont="1" applyFill="1" applyBorder="1" applyAlignment="1">
      <alignment horizontal="center"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xf>
    <xf numFmtId="0" fontId="35" fillId="0" borderId="18" xfId="0" applyFont="1" applyBorder="1" applyAlignment="1">
      <alignment horizontal="left" vertical="center"/>
    </xf>
    <xf numFmtId="2" fontId="37" fillId="26" borderId="33" xfId="0" applyNumberFormat="1" applyFont="1" applyFill="1" applyBorder="1" applyAlignment="1">
      <alignment horizontal="center" vertical="center"/>
    </xf>
    <xf numFmtId="2" fontId="37" fillId="26" borderId="34" xfId="0" applyNumberFormat="1" applyFont="1" applyFill="1" applyBorder="1" applyAlignment="1">
      <alignment horizontal="center" vertical="center"/>
    </xf>
    <xf numFmtId="2" fontId="37" fillId="26" borderId="31" xfId="0" applyNumberFormat="1" applyFont="1" applyFill="1" applyBorder="1" applyAlignment="1">
      <alignment horizontal="center" vertical="center"/>
    </xf>
    <xf numFmtId="2" fontId="37" fillId="26" borderId="0" xfId="0" applyNumberFormat="1" applyFont="1" applyFill="1" applyAlignment="1">
      <alignment horizontal="center" vertical="center"/>
    </xf>
    <xf numFmtId="2" fontId="37" fillId="26" borderId="38" xfId="0" applyNumberFormat="1" applyFont="1" applyFill="1" applyBorder="1" applyAlignment="1">
      <alignment horizontal="center" vertical="center"/>
    </xf>
    <xf numFmtId="2" fontId="37" fillId="26" borderId="32" xfId="0" applyNumberFormat="1" applyFont="1" applyFill="1" applyBorder="1" applyAlignment="1">
      <alignment horizontal="center" vertical="center"/>
    </xf>
    <xf numFmtId="0" fontId="53" fillId="27" borderId="33" xfId="0" applyFont="1" applyFill="1" applyBorder="1" applyAlignment="1">
      <alignment horizontal="center" vertical="center" wrapText="1"/>
    </xf>
    <xf numFmtId="0" fontId="53" fillId="27" borderId="34" xfId="0" applyFont="1" applyFill="1" applyBorder="1" applyAlignment="1">
      <alignment horizontal="center" vertical="center" wrapText="1"/>
    </xf>
    <xf numFmtId="0" fontId="53" fillId="27" borderId="31" xfId="0" applyFont="1" applyFill="1" applyBorder="1" applyAlignment="1">
      <alignment horizontal="center" vertical="center" wrapText="1"/>
    </xf>
    <xf numFmtId="0" fontId="53" fillId="27" borderId="0" xfId="0" applyFont="1" applyFill="1" applyAlignment="1">
      <alignment horizontal="center" vertical="center" wrapText="1"/>
    </xf>
    <xf numFmtId="0" fontId="53" fillId="27" borderId="38" xfId="0" applyFont="1" applyFill="1" applyBorder="1" applyAlignment="1">
      <alignment horizontal="center" vertical="center" wrapText="1"/>
    </xf>
    <xf numFmtId="0" fontId="53" fillId="27" borderId="32" xfId="0" applyFont="1" applyFill="1" applyBorder="1" applyAlignment="1">
      <alignment horizontal="center" vertical="center" wrapText="1"/>
    </xf>
    <xf numFmtId="0" fontId="35" fillId="0" borderId="11" xfId="0" applyFont="1" applyBorder="1" applyAlignment="1">
      <alignment horizontal="left" vertical="center" wrapText="1"/>
    </xf>
    <xf numFmtId="0" fontId="35" fillId="0" borderId="12" xfId="0" applyFont="1" applyBorder="1" applyAlignment="1">
      <alignment horizontal="left" vertical="center" wrapText="1"/>
    </xf>
    <xf numFmtId="0" fontId="35" fillId="0" borderId="18" xfId="0" applyFont="1" applyBorder="1" applyAlignment="1">
      <alignment horizontal="left" vertical="center" wrapText="1"/>
    </xf>
    <xf numFmtId="0" fontId="35" fillId="0" borderId="38" xfId="0" applyFont="1" applyBorder="1" applyAlignment="1">
      <alignment horizontal="left" vertical="center" wrapText="1"/>
    </xf>
    <xf numFmtId="0" fontId="35" fillId="0" borderId="32" xfId="0" applyFont="1" applyBorder="1" applyAlignment="1">
      <alignment horizontal="left" vertical="center" wrapText="1"/>
    </xf>
    <xf numFmtId="0" fontId="35" fillId="0" borderId="37" xfId="0" applyFont="1" applyBorder="1" applyAlignment="1">
      <alignment horizontal="left" vertical="center" wrapText="1"/>
    </xf>
    <xf numFmtId="0" fontId="34" fillId="0" borderId="19" xfId="0" applyFont="1" applyBorder="1" applyAlignment="1">
      <alignment horizontal="center" vertical="top"/>
    </xf>
  </cellXfs>
  <cellStyles count="7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1 2" xfId="67" xr:uid="{00000000-0005-0000-0000-000007000000}"/>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2 2" xfId="68" xr:uid="{00000000-0005-0000-0000-00000F000000}"/>
    <cellStyle name="60% - Accent3" xfId="15" builtinId="40" customBuiltin="1"/>
    <cellStyle name="60% - Accent4" xfId="16" builtinId="44" customBuiltin="1"/>
    <cellStyle name="60% - Accent4 2" xfId="69" xr:uid="{00000000-0005-0000-0000-000012000000}"/>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E000000}"/>
    <cellStyle name="Comma 2 2" xfId="48" xr:uid="{00000000-0005-0000-0000-00001F000000}"/>
    <cellStyle name="Currency" xfId="54" builtinId="4"/>
    <cellStyle name="Currency 2" xfId="50" xr:uid="{00000000-0005-0000-0000-000021000000}"/>
    <cellStyle name="Currency 3" xfId="73" xr:uid="{00000000-0005-0000-0000-000022000000}"/>
    <cellStyle name="Currency 4" xfId="64" xr:uid="{00000000-0005-0000-0000-000023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75" xr:uid="{00000000-0005-0000-0000-00002A000000}"/>
    <cellStyle name="Input" xfId="34" builtinId="20" customBuiltin="1"/>
    <cellStyle name="Linked Cell" xfId="35" builtinId="24" customBuiltin="1"/>
    <cellStyle name="Neutral" xfId="36" builtinId="28" customBuiltin="1"/>
    <cellStyle name="Normal" xfId="0" builtinId="0"/>
    <cellStyle name="Normal 10" xfId="62" xr:uid="{00000000-0005-0000-0000-00002F000000}"/>
    <cellStyle name="Normal 11" xfId="63" xr:uid="{00000000-0005-0000-0000-000030000000}"/>
    <cellStyle name="Normal 12" xfId="66" xr:uid="{00000000-0005-0000-0000-000031000000}"/>
    <cellStyle name="Normal 13" xfId="70" xr:uid="{00000000-0005-0000-0000-000032000000}"/>
    <cellStyle name="Normal 14" xfId="71" xr:uid="{00000000-0005-0000-0000-000033000000}"/>
    <cellStyle name="Normal 15" xfId="76" xr:uid="{00000000-0005-0000-0000-000034000000}"/>
    <cellStyle name="Normal 2" xfId="44" xr:uid="{00000000-0005-0000-0000-000035000000}"/>
    <cellStyle name="Normal 2 2" xfId="47" xr:uid="{00000000-0005-0000-0000-000036000000}"/>
    <cellStyle name="Normal 2 3" xfId="45" xr:uid="{00000000-0005-0000-0000-000037000000}"/>
    <cellStyle name="Normal 2 3 2" xfId="52" xr:uid="{00000000-0005-0000-0000-000038000000}"/>
    <cellStyle name="Normal 3" xfId="37" xr:uid="{00000000-0005-0000-0000-000039000000}"/>
    <cellStyle name="Normal 4" xfId="43" xr:uid="{00000000-0005-0000-0000-00003A000000}"/>
    <cellStyle name="Normal 4 2" xfId="53" xr:uid="{00000000-0005-0000-0000-00003B000000}"/>
    <cellStyle name="Normal 4 3" xfId="51" xr:uid="{00000000-0005-0000-0000-00003C000000}"/>
    <cellStyle name="Normal 5" xfId="49" xr:uid="{00000000-0005-0000-0000-00003D000000}"/>
    <cellStyle name="Normal 6" xfId="56" xr:uid="{00000000-0005-0000-0000-00003E000000}"/>
    <cellStyle name="Normal 7" xfId="57" xr:uid="{00000000-0005-0000-0000-00003F000000}"/>
    <cellStyle name="Normal 8" xfId="58" xr:uid="{00000000-0005-0000-0000-000040000000}"/>
    <cellStyle name="Normal 9" xfId="59" xr:uid="{00000000-0005-0000-0000-000041000000}"/>
    <cellStyle name="Note" xfId="38" builtinId="10" customBuiltin="1"/>
    <cellStyle name="Note 10 2 10 2 2 4 2 2 2 2 2 2 2 2 2 2" xfId="65" xr:uid="{00000000-0005-0000-0000-000043000000}"/>
    <cellStyle name="Note 2" xfId="61" xr:uid="{00000000-0005-0000-0000-000044000000}"/>
    <cellStyle name="Note 2 24" xfId="72" xr:uid="{00000000-0005-0000-0000-000045000000}"/>
    <cellStyle name="Output" xfId="39" builtinId="21" customBuiltin="1"/>
    <cellStyle name="Output 2" xfId="74" xr:uid="{00000000-0005-0000-0000-000047000000}"/>
    <cellStyle name="Percent" xfId="55" builtinId="5"/>
    <cellStyle name="Style 1" xfId="60" xr:uid="{00000000-0005-0000-0000-000049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3F9BF"/>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51960</xdr:colOff>
      <xdr:row>0</xdr:row>
      <xdr:rowOff>116705</xdr:rowOff>
    </xdr:from>
    <xdr:to>
      <xdr:col>1</xdr:col>
      <xdr:colOff>992887</xdr:colOff>
      <xdr:row>3</xdr:row>
      <xdr:rowOff>84881</xdr:rowOff>
    </xdr:to>
    <xdr:pic>
      <xdr:nvPicPr>
        <xdr:cNvPr id="2" name="Picture 1">
          <a:extLst>
            <a:ext uri="{FF2B5EF4-FFF2-40B4-BE49-F238E27FC236}">
              <a16:creationId xmlns:a16="http://schemas.microsoft.com/office/drawing/2014/main" id="{2CD84B68-FD14-4F8F-A1A4-2B7F81356D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60" y="116705"/>
          <a:ext cx="1577278" cy="51535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DCT191"/>
  <sheetViews>
    <sheetView tabSelected="1" view="pageBreakPreview" zoomScale="60" zoomScaleNormal="85" workbookViewId="0">
      <pane ySplit="5" topLeftCell="A6" activePane="bottomLeft" state="frozen"/>
      <selection pane="bottomLeft" activeCell="C1" sqref="C1:M2"/>
    </sheetView>
  </sheetViews>
  <sheetFormatPr defaultColWidth="9.6640625" defaultRowHeight="15.75" x14ac:dyDescent="0.2"/>
  <cols>
    <col min="1" max="1" width="7.44140625" style="6" customWidth="1"/>
    <col min="2" max="2" width="12.33203125" style="6" customWidth="1"/>
    <col min="3" max="3" width="11.77734375" style="6" customWidth="1"/>
    <col min="4" max="4" width="68.77734375" style="67" customWidth="1"/>
    <col min="5" max="5" width="8.77734375" style="126" customWidth="1"/>
    <col min="6" max="6" width="8.77734375" style="20" customWidth="1"/>
    <col min="7" max="7" width="8.77734375" style="126" customWidth="1"/>
    <col min="8" max="8" width="8.77734375" style="6" customWidth="1"/>
    <col min="9" max="11" width="11.77734375" style="6" customWidth="1"/>
    <col min="12" max="13" width="11.77734375" style="128" customWidth="1"/>
    <col min="14" max="14" width="11.77734375" style="130" customWidth="1"/>
    <col min="15" max="15" width="11.77734375" style="67" customWidth="1"/>
    <col min="16" max="16" width="14.77734375" style="67" customWidth="1"/>
    <col min="17" max="17" width="2.5546875" style="64" customWidth="1"/>
    <col min="18" max="16384" width="9.6640625" style="64"/>
  </cols>
  <sheetData>
    <row r="1" spans="1:2802" ht="14.45" customHeight="1" x14ac:dyDescent="0.2">
      <c r="A1" s="197"/>
      <c r="B1" s="198"/>
      <c r="C1" s="203" t="s">
        <v>250</v>
      </c>
      <c r="D1" s="204"/>
      <c r="E1" s="204"/>
      <c r="F1" s="204"/>
      <c r="G1" s="204"/>
      <c r="H1" s="204"/>
      <c r="I1" s="204"/>
      <c r="J1" s="204"/>
      <c r="K1" s="204"/>
      <c r="L1" s="204"/>
      <c r="M1" s="204"/>
      <c r="N1" s="185" t="s">
        <v>251</v>
      </c>
      <c r="O1" s="186"/>
      <c r="P1" s="187"/>
    </row>
    <row r="2" spans="1:2802" ht="14.45" customHeight="1" thickBot="1" x14ac:dyDescent="0.25">
      <c r="A2" s="199"/>
      <c r="B2" s="200"/>
      <c r="C2" s="205"/>
      <c r="D2" s="206"/>
      <c r="E2" s="206"/>
      <c r="F2" s="206"/>
      <c r="G2" s="206"/>
      <c r="H2" s="206"/>
      <c r="I2" s="206"/>
      <c r="J2" s="206"/>
      <c r="K2" s="206"/>
      <c r="L2" s="206"/>
      <c r="M2" s="206"/>
      <c r="N2" s="188"/>
      <c r="O2" s="189"/>
      <c r="P2" s="190"/>
    </row>
    <row r="3" spans="1:2802" ht="14.45" customHeight="1" x14ac:dyDescent="0.2">
      <c r="A3" s="199"/>
      <c r="B3" s="200"/>
      <c r="C3" s="203" t="s">
        <v>249</v>
      </c>
      <c r="D3" s="204"/>
      <c r="E3" s="204"/>
      <c r="F3" s="204"/>
      <c r="G3" s="204"/>
      <c r="H3" s="204"/>
      <c r="I3" s="204"/>
      <c r="J3" s="204"/>
      <c r="K3" s="204"/>
      <c r="L3" s="204"/>
      <c r="M3" s="204"/>
      <c r="N3" s="188"/>
      <c r="O3" s="189"/>
      <c r="P3" s="190"/>
    </row>
    <row r="4" spans="1:2802" ht="14.45" customHeight="1" thickBot="1" x14ac:dyDescent="0.25">
      <c r="A4" s="201"/>
      <c r="B4" s="202"/>
      <c r="C4" s="207"/>
      <c r="D4" s="208"/>
      <c r="E4" s="208"/>
      <c r="F4" s="208"/>
      <c r="G4" s="208"/>
      <c r="H4" s="208"/>
      <c r="I4" s="208"/>
      <c r="J4" s="208"/>
      <c r="K4" s="208"/>
      <c r="L4" s="208"/>
      <c r="M4" s="208"/>
      <c r="N4" s="191"/>
      <c r="O4" s="192"/>
      <c r="P4" s="193"/>
    </row>
    <row r="5" spans="1:2802" s="74" customFormat="1" ht="48" thickBot="1" x14ac:dyDescent="0.25">
      <c r="A5" s="149" t="s">
        <v>0</v>
      </c>
      <c r="B5" s="150" t="s">
        <v>1</v>
      </c>
      <c r="C5" s="150" t="s">
        <v>2</v>
      </c>
      <c r="D5" s="151" t="s">
        <v>3</v>
      </c>
      <c r="E5" s="152" t="s">
        <v>4</v>
      </c>
      <c r="F5" s="151" t="s">
        <v>5</v>
      </c>
      <c r="G5" s="152" t="s">
        <v>6</v>
      </c>
      <c r="H5" s="153" t="s">
        <v>7</v>
      </c>
      <c r="I5" s="153" t="s">
        <v>113</v>
      </c>
      <c r="J5" s="153" t="s">
        <v>116</v>
      </c>
      <c r="K5" s="153" t="s">
        <v>114</v>
      </c>
      <c r="L5" s="154" t="s">
        <v>115</v>
      </c>
      <c r="M5" s="154" t="s">
        <v>117</v>
      </c>
      <c r="N5" s="154" t="s">
        <v>118</v>
      </c>
      <c r="O5" s="155" t="s">
        <v>119</v>
      </c>
      <c r="P5" s="155" t="s">
        <v>8</v>
      </c>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c r="DCS5" s="64"/>
      <c r="DCT5" s="64"/>
    </row>
    <row r="6" spans="1:2802" s="120" customFormat="1" x14ac:dyDescent="0.2">
      <c r="A6" s="140"/>
      <c r="B6" s="141"/>
      <c r="C6" s="156">
        <v>10000</v>
      </c>
      <c r="D6" s="142" t="s">
        <v>9</v>
      </c>
      <c r="E6" s="143"/>
      <c r="F6" s="144"/>
      <c r="G6" s="143"/>
      <c r="H6" s="141"/>
      <c r="I6" s="141"/>
      <c r="J6" s="141"/>
      <c r="K6" s="141"/>
      <c r="L6" s="145"/>
      <c r="M6" s="145"/>
      <c r="N6" s="146"/>
      <c r="O6" s="147"/>
      <c r="P6" s="148"/>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c r="DCS6" s="64"/>
      <c r="DCT6" s="64"/>
    </row>
    <row r="7" spans="1:2802" s="120" customFormat="1" ht="20.100000000000001" customHeight="1" x14ac:dyDescent="0.2">
      <c r="A7" s="122">
        <f>IF(H7&lt;&gt;"",1+MAX(A1:A6),"")</f>
        <v>1</v>
      </c>
      <c r="B7" s="6"/>
      <c r="C7" s="6"/>
      <c r="D7" s="42" t="s">
        <v>10</v>
      </c>
      <c r="E7" s="178">
        <v>1</v>
      </c>
      <c r="F7" s="179">
        <v>0</v>
      </c>
      <c r="G7" s="178">
        <f t="shared" ref="G7:G12" si="0">E7+(E7*F7)</f>
        <v>1</v>
      </c>
      <c r="H7" s="6" t="s">
        <v>11</v>
      </c>
      <c r="I7" s="172">
        <v>0</v>
      </c>
      <c r="J7" s="3">
        <f t="shared" ref="J7:J12" si="1">I7*G7</f>
        <v>0</v>
      </c>
      <c r="K7" s="127">
        <v>0</v>
      </c>
      <c r="L7" s="127">
        <f t="shared" ref="L7:L12" si="2">K7*J7</f>
        <v>0</v>
      </c>
      <c r="M7" s="127">
        <v>0</v>
      </c>
      <c r="N7" s="129">
        <f t="shared" ref="N7:N12" si="3">M7*G7</f>
        <v>0</v>
      </c>
      <c r="O7" s="180">
        <f t="shared" ref="O7:O12" si="4">L7+N7</f>
        <v>0</v>
      </c>
      <c r="P7" s="125"/>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c r="DCS7" s="64"/>
      <c r="DCT7" s="64"/>
    </row>
    <row r="8" spans="1:2802" s="120" customFormat="1" ht="20.100000000000001" customHeight="1" x14ac:dyDescent="0.2">
      <c r="A8" s="122">
        <f t="shared" ref="A8:A66" si="5">IF(H8&lt;&gt;"",1+MAX(A2:A7),"")</f>
        <v>2</v>
      </c>
      <c r="B8" s="6"/>
      <c r="C8" s="6"/>
      <c r="D8" s="42" t="s">
        <v>12</v>
      </c>
      <c r="E8" s="178">
        <v>1</v>
      </c>
      <c r="F8" s="179">
        <v>0</v>
      </c>
      <c r="G8" s="178">
        <f t="shared" si="0"/>
        <v>1</v>
      </c>
      <c r="H8" s="6" t="s">
        <v>11</v>
      </c>
      <c r="I8" s="172">
        <v>0</v>
      </c>
      <c r="J8" s="3">
        <f t="shared" si="1"/>
        <v>0</v>
      </c>
      <c r="K8" s="127">
        <v>0</v>
      </c>
      <c r="L8" s="127">
        <f t="shared" si="2"/>
        <v>0</v>
      </c>
      <c r="M8" s="127">
        <v>0</v>
      </c>
      <c r="N8" s="129">
        <f t="shared" si="3"/>
        <v>0</v>
      </c>
      <c r="O8" s="180">
        <f t="shared" si="4"/>
        <v>0</v>
      </c>
      <c r="P8" s="125"/>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c r="DCS8" s="64"/>
      <c r="DCT8" s="64"/>
    </row>
    <row r="9" spans="1:2802" s="120" customFormat="1" ht="20.100000000000001" customHeight="1" x14ac:dyDescent="0.2">
      <c r="A9" s="122">
        <f t="shared" si="5"/>
        <v>3</v>
      </c>
      <c r="B9" s="6"/>
      <c r="C9" s="6"/>
      <c r="D9" s="42" t="s">
        <v>13</v>
      </c>
      <c r="E9" s="178">
        <v>1</v>
      </c>
      <c r="F9" s="179">
        <v>0</v>
      </c>
      <c r="G9" s="178">
        <f t="shared" si="0"/>
        <v>1</v>
      </c>
      <c r="H9" s="6" t="s">
        <v>11</v>
      </c>
      <c r="I9" s="172">
        <v>0</v>
      </c>
      <c r="J9" s="3">
        <f t="shared" si="1"/>
        <v>0</v>
      </c>
      <c r="K9" s="127">
        <v>0</v>
      </c>
      <c r="L9" s="127">
        <f t="shared" si="2"/>
        <v>0</v>
      </c>
      <c r="M9" s="127">
        <v>0</v>
      </c>
      <c r="N9" s="129">
        <f t="shared" si="3"/>
        <v>0</v>
      </c>
      <c r="O9" s="180">
        <f t="shared" si="4"/>
        <v>0</v>
      </c>
      <c r="P9" s="125"/>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c r="DCS9" s="64"/>
      <c r="DCT9" s="64"/>
    </row>
    <row r="10" spans="1:2802" s="120" customFormat="1" ht="20.100000000000001" customHeight="1" x14ac:dyDescent="0.2">
      <c r="A10" s="122">
        <f t="shared" si="5"/>
        <v>4</v>
      </c>
      <c r="B10" s="6"/>
      <c r="C10" s="6"/>
      <c r="D10" s="42" t="s">
        <v>14</v>
      </c>
      <c r="E10" s="178">
        <v>1</v>
      </c>
      <c r="F10" s="179">
        <v>0</v>
      </c>
      <c r="G10" s="178">
        <f t="shared" si="0"/>
        <v>1</v>
      </c>
      <c r="H10" s="6" t="s">
        <v>11</v>
      </c>
      <c r="I10" s="172">
        <v>0</v>
      </c>
      <c r="J10" s="3">
        <f t="shared" si="1"/>
        <v>0</v>
      </c>
      <c r="K10" s="127">
        <v>0</v>
      </c>
      <c r="L10" s="127">
        <f t="shared" si="2"/>
        <v>0</v>
      </c>
      <c r="M10" s="127">
        <v>0</v>
      </c>
      <c r="N10" s="129">
        <f t="shared" si="3"/>
        <v>0</v>
      </c>
      <c r="O10" s="180">
        <f t="shared" si="4"/>
        <v>0</v>
      </c>
      <c r="P10" s="125"/>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c r="DCS10" s="64"/>
      <c r="DCT10" s="64"/>
    </row>
    <row r="11" spans="1:2802" s="120" customFormat="1" ht="20.100000000000001" customHeight="1" x14ac:dyDescent="0.2">
      <c r="A11" s="122">
        <f t="shared" si="5"/>
        <v>5</v>
      </c>
      <c r="B11" s="6"/>
      <c r="C11" s="6"/>
      <c r="D11" s="42" t="s">
        <v>15</v>
      </c>
      <c r="E11" s="178">
        <v>1</v>
      </c>
      <c r="F11" s="179">
        <v>0</v>
      </c>
      <c r="G11" s="178">
        <f t="shared" si="0"/>
        <v>1</v>
      </c>
      <c r="H11" s="6" t="s">
        <v>11</v>
      </c>
      <c r="I11" s="172">
        <v>0</v>
      </c>
      <c r="J11" s="3">
        <f t="shared" si="1"/>
        <v>0</v>
      </c>
      <c r="K11" s="127">
        <v>0</v>
      </c>
      <c r="L11" s="127">
        <f t="shared" si="2"/>
        <v>0</v>
      </c>
      <c r="M11" s="127">
        <v>0</v>
      </c>
      <c r="N11" s="129">
        <f t="shared" si="3"/>
        <v>0</v>
      </c>
      <c r="O11" s="180">
        <f t="shared" si="4"/>
        <v>0</v>
      </c>
      <c r="P11" s="125"/>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c r="DCS11" s="64"/>
      <c r="DCT11" s="64"/>
    </row>
    <row r="12" spans="1:2802" s="120" customFormat="1" ht="20.100000000000001" customHeight="1" thickBot="1" x14ac:dyDescent="0.25">
      <c r="A12" s="122">
        <f t="shared" si="5"/>
        <v>6</v>
      </c>
      <c r="B12" s="6"/>
      <c r="C12" s="6"/>
      <c r="D12" s="42" t="s">
        <v>16</v>
      </c>
      <c r="E12" s="178">
        <v>1</v>
      </c>
      <c r="F12" s="179">
        <v>0</v>
      </c>
      <c r="G12" s="178">
        <f t="shared" si="0"/>
        <v>1</v>
      </c>
      <c r="H12" s="6" t="s">
        <v>11</v>
      </c>
      <c r="I12" s="172">
        <v>0</v>
      </c>
      <c r="J12" s="3">
        <f t="shared" si="1"/>
        <v>0</v>
      </c>
      <c r="K12" s="127">
        <v>0</v>
      </c>
      <c r="L12" s="127">
        <f t="shared" si="2"/>
        <v>0</v>
      </c>
      <c r="M12" s="127">
        <v>0</v>
      </c>
      <c r="N12" s="129">
        <f t="shared" si="3"/>
        <v>0</v>
      </c>
      <c r="O12" s="180">
        <f t="shared" si="4"/>
        <v>0</v>
      </c>
      <c r="P12" s="125"/>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c r="DCS12" s="64"/>
      <c r="DCT12" s="64"/>
    </row>
    <row r="13" spans="1:2802" s="120" customFormat="1" x14ac:dyDescent="0.2">
      <c r="A13" s="160" t="str">
        <f t="shared" si="5"/>
        <v/>
      </c>
      <c r="B13" s="161"/>
      <c r="C13" s="161"/>
      <c r="D13" s="132" t="s">
        <v>17</v>
      </c>
      <c r="E13" s="162"/>
      <c r="F13" s="163"/>
      <c r="G13" s="162"/>
      <c r="H13" s="164"/>
      <c r="I13" s="164"/>
      <c r="J13" s="164"/>
      <c r="K13" s="164"/>
      <c r="L13" s="165" t="str">
        <f>IF(H13&lt;&gt;"",0.4*N13,"")</f>
        <v/>
      </c>
      <c r="M13" s="165" t="str">
        <f>IF(H13&lt;&gt;"",N13-L13,"")</f>
        <v/>
      </c>
      <c r="N13" s="166"/>
      <c r="O13" s="167"/>
      <c r="P13" s="168">
        <f>SUM(O7:O12)</f>
        <v>0</v>
      </c>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c r="DCS13" s="64"/>
      <c r="DCT13" s="64"/>
    </row>
    <row r="14" spans="1:2802" s="120" customFormat="1" x14ac:dyDescent="0.2">
      <c r="A14" s="140" t="str">
        <f t="shared" si="5"/>
        <v/>
      </c>
      <c r="B14" s="141"/>
      <c r="C14" s="156">
        <v>300000</v>
      </c>
      <c r="D14" s="142" t="s">
        <v>217</v>
      </c>
      <c r="E14" s="143"/>
      <c r="F14" s="144"/>
      <c r="G14" s="143"/>
      <c r="H14" s="141"/>
      <c r="I14" s="141"/>
      <c r="J14" s="141"/>
      <c r="K14" s="141"/>
      <c r="L14" s="145"/>
      <c r="M14" s="145"/>
      <c r="N14" s="146"/>
      <c r="O14" s="147"/>
      <c r="P14" s="148"/>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row>
    <row r="15" spans="1:2802" s="120" customFormat="1" x14ac:dyDescent="0.2">
      <c r="A15" s="122" t="str">
        <f t="shared" si="5"/>
        <v/>
      </c>
      <c r="B15" s="181"/>
      <c r="C15" s="181"/>
      <c r="D15" s="182"/>
      <c r="E15" s="178"/>
      <c r="F15" s="179"/>
      <c r="G15" s="178"/>
      <c r="H15" s="6"/>
      <c r="I15" s="172"/>
      <c r="J15" s="3"/>
      <c r="K15" s="127"/>
      <c r="L15" s="127"/>
      <c r="M15" s="127"/>
      <c r="N15" s="129"/>
      <c r="O15" s="180"/>
      <c r="P15" s="125"/>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row>
    <row r="16" spans="1:2802" s="120" customFormat="1" ht="18" customHeight="1" x14ac:dyDescent="0.2">
      <c r="A16" s="122" t="str">
        <f t="shared" si="5"/>
        <v/>
      </c>
      <c r="B16" s="181"/>
      <c r="C16" s="181"/>
      <c r="D16" s="183" t="s">
        <v>218</v>
      </c>
      <c r="E16" s="178"/>
      <c r="F16" s="179"/>
      <c r="G16" s="178"/>
      <c r="H16" s="6"/>
      <c r="I16" s="172"/>
      <c r="J16" s="3"/>
      <c r="K16" s="127"/>
      <c r="L16" s="127"/>
      <c r="M16" s="127"/>
      <c r="N16" s="129"/>
      <c r="O16" s="180"/>
      <c r="P16" s="125"/>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row>
    <row r="17" spans="1:2802" s="120" customFormat="1" ht="31.5" x14ac:dyDescent="0.2">
      <c r="A17" s="122">
        <f t="shared" si="5"/>
        <v>7</v>
      </c>
      <c r="B17" s="181" t="s">
        <v>239</v>
      </c>
      <c r="C17" s="181" t="s">
        <v>239</v>
      </c>
      <c r="D17" s="42" t="s">
        <v>219</v>
      </c>
      <c r="E17" s="184">
        <f>2*2*0.67/27</f>
        <v>9.9259259259259269E-2</v>
      </c>
      <c r="F17" s="179">
        <v>0.05</v>
      </c>
      <c r="G17" s="178">
        <f t="shared" ref="G17:G18" si="6">E17+(E17*F17)</f>
        <v>0.10422222222222223</v>
      </c>
      <c r="H17" s="6" t="s">
        <v>122</v>
      </c>
      <c r="I17" s="172">
        <v>1.75</v>
      </c>
      <c r="J17" s="3">
        <f t="shared" ref="J17:J18" si="7">I17*G17</f>
        <v>0.18238888888888891</v>
      </c>
      <c r="K17" s="127">
        <v>66.41</v>
      </c>
      <c r="L17" s="127">
        <f t="shared" ref="L17:L18" si="8">K17*J17</f>
        <v>12.112446111111112</v>
      </c>
      <c r="M17" s="127">
        <v>245</v>
      </c>
      <c r="N17" s="129">
        <f t="shared" ref="N17:N18" si="9">M17*G17</f>
        <v>25.534444444444446</v>
      </c>
      <c r="O17" s="180">
        <f t="shared" ref="O17:O18" si="10">L17+N17</f>
        <v>37.646890555555558</v>
      </c>
      <c r="P17" s="125"/>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row>
    <row r="18" spans="1:2802" s="120" customFormat="1" ht="18" customHeight="1" x14ac:dyDescent="0.2">
      <c r="A18" s="122">
        <f t="shared" si="5"/>
        <v>8</v>
      </c>
      <c r="B18" s="181" t="s">
        <v>239</v>
      </c>
      <c r="C18" s="181" t="s">
        <v>239</v>
      </c>
      <c r="D18" s="42" t="s">
        <v>241</v>
      </c>
      <c r="E18" s="178">
        <v>6.91</v>
      </c>
      <c r="F18" s="179">
        <v>0.05</v>
      </c>
      <c r="G18" s="178">
        <f t="shared" si="6"/>
        <v>7.2555000000000005</v>
      </c>
      <c r="H18" s="6" t="s">
        <v>220</v>
      </c>
      <c r="I18" s="172">
        <v>3.0000000000000002E-2</v>
      </c>
      <c r="J18" s="3">
        <f t="shared" si="7"/>
        <v>0.21766500000000003</v>
      </c>
      <c r="K18" s="127">
        <v>66.41</v>
      </c>
      <c r="L18" s="127">
        <f t="shared" si="8"/>
        <v>14.455132650000001</v>
      </c>
      <c r="M18" s="127">
        <v>2.7</v>
      </c>
      <c r="N18" s="129">
        <f t="shared" si="9"/>
        <v>19.589850000000002</v>
      </c>
      <c r="O18" s="180">
        <f t="shared" si="10"/>
        <v>34.044982650000001</v>
      </c>
      <c r="P18" s="125"/>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row>
    <row r="19" spans="1:2802" s="120" customFormat="1" ht="15.75" customHeight="1" thickBot="1" x14ac:dyDescent="0.25">
      <c r="A19" s="122" t="str">
        <f t="shared" si="5"/>
        <v/>
      </c>
      <c r="B19" s="6"/>
      <c r="C19" s="6"/>
      <c r="D19" s="42"/>
      <c r="E19" s="178"/>
      <c r="F19" s="179"/>
      <c r="G19" s="178"/>
      <c r="H19" s="6"/>
      <c r="I19" s="127"/>
      <c r="J19" s="3"/>
      <c r="K19" s="127" t="s">
        <v>243</v>
      </c>
      <c r="L19" s="127"/>
      <c r="M19" s="127"/>
      <c r="N19" s="129"/>
      <c r="O19" s="180"/>
      <c r="P19" s="125"/>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row>
    <row r="20" spans="1:2802" s="120" customFormat="1" x14ac:dyDescent="0.2">
      <c r="A20" s="160" t="str">
        <f t="shared" si="5"/>
        <v/>
      </c>
      <c r="B20" s="169"/>
      <c r="C20" s="169"/>
      <c r="D20" s="132" t="s">
        <v>17</v>
      </c>
      <c r="E20" s="162"/>
      <c r="F20" s="163"/>
      <c r="G20" s="162"/>
      <c r="H20" s="164"/>
      <c r="I20" s="170"/>
      <c r="J20" s="170"/>
      <c r="K20" s="171" t="s">
        <v>243</v>
      </c>
      <c r="L20" s="165" t="str">
        <f>IF(H20&lt;&gt;"",0.4*N20,"")</f>
        <v/>
      </c>
      <c r="M20" s="165"/>
      <c r="N20" s="166"/>
      <c r="O20" s="167"/>
      <c r="P20" s="168">
        <f>SUM(O15:O19)</f>
        <v>71.691873205555567</v>
      </c>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row>
    <row r="21" spans="1:2802" s="120" customFormat="1" x14ac:dyDescent="0.2">
      <c r="A21" s="140" t="str">
        <f t="shared" si="5"/>
        <v/>
      </c>
      <c r="B21" s="141"/>
      <c r="C21" s="156">
        <v>600000</v>
      </c>
      <c r="D21" s="142" t="s">
        <v>221</v>
      </c>
      <c r="E21" s="143"/>
      <c r="F21" s="144"/>
      <c r="G21" s="143"/>
      <c r="H21" s="141"/>
      <c r="I21" s="141"/>
      <c r="J21" s="141"/>
      <c r="K21" s="141" t="s">
        <v>243</v>
      </c>
      <c r="L21" s="145"/>
      <c r="M21" s="145"/>
      <c r="N21" s="146"/>
      <c r="O21" s="147"/>
      <c r="P21" s="148"/>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row>
    <row r="22" spans="1:2802" s="120" customFormat="1" x14ac:dyDescent="0.2">
      <c r="A22" s="122" t="str">
        <f t="shared" si="5"/>
        <v/>
      </c>
      <c r="B22" s="181"/>
      <c r="C22" s="181"/>
      <c r="D22" s="182"/>
      <c r="E22" s="178"/>
      <c r="F22" s="179"/>
      <c r="G22" s="178"/>
      <c r="H22" s="6"/>
      <c r="I22" s="172"/>
      <c r="J22" s="3"/>
      <c r="K22" s="127" t="s">
        <v>243</v>
      </c>
      <c r="L22" s="127"/>
      <c r="M22" s="127"/>
      <c r="N22" s="129"/>
      <c r="O22" s="180"/>
      <c r="P22" s="125"/>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row>
    <row r="23" spans="1:2802" s="120" customFormat="1" ht="18" customHeight="1" x14ac:dyDescent="0.2">
      <c r="A23" s="122" t="str">
        <f t="shared" si="5"/>
        <v/>
      </c>
      <c r="B23" s="181"/>
      <c r="C23" s="181"/>
      <c r="D23" s="183" t="s">
        <v>128</v>
      </c>
      <c r="E23" s="178"/>
      <c r="F23" s="179"/>
      <c r="G23" s="178"/>
      <c r="H23" s="6"/>
      <c r="I23" s="172"/>
      <c r="J23" s="3"/>
      <c r="K23" s="127" t="s">
        <v>243</v>
      </c>
      <c r="L23" s="127"/>
      <c r="M23" s="127"/>
      <c r="N23" s="129"/>
      <c r="O23" s="180"/>
      <c r="P23" s="125"/>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row>
    <row r="24" spans="1:2802" s="120" customFormat="1" ht="18" customHeight="1" x14ac:dyDescent="0.2">
      <c r="A24" s="122">
        <f t="shared" si="5"/>
        <v>9</v>
      </c>
      <c r="B24" s="181" t="s">
        <v>239</v>
      </c>
      <c r="C24" s="181" t="s">
        <v>239</v>
      </c>
      <c r="D24" s="42" t="s">
        <v>223</v>
      </c>
      <c r="E24" s="178">
        <f>6.25*6.67</f>
        <v>41.6875</v>
      </c>
      <c r="F24" s="179">
        <v>0.05</v>
      </c>
      <c r="G24" s="178">
        <f t="shared" ref="G24" si="11">E24+(E24*F24)</f>
        <v>43.771875000000001</v>
      </c>
      <c r="H24" s="6" t="s">
        <v>220</v>
      </c>
      <c r="I24" s="172">
        <v>1.7500000000000002E-2</v>
      </c>
      <c r="J24" s="3">
        <f t="shared" ref="J24" si="12">I24*G24</f>
        <v>0.76600781250000005</v>
      </c>
      <c r="K24" s="127">
        <v>66.41</v>
      </c>
      <c r="L24" s="127">
        <f t="shared" ref="L24" si="13">K24*J24</f>
        <v>50.870578828124998</v>
      </c>
      <c r="M24" s="127">
        <v>2.4500000000000002</v>
      </c>
      <c r="N24" s="129">
        <f t="shared" ref="N24" si="14">M24*G24</f>
        <v>107.24109375</v>
      </c>
      <c r="O24" s="180">
        <f t="shared" ref="O24" si="15">L24+N24</f>
        <v>158.111672578125</v>
      </c>
      <c r="P24" s="125"/>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row>
    <row r="25" spans="1:2802" s="120" customFormat="1" ht="15.75" customHeight="1" thickBot="1" x14ac:dyDescent="0.25">
      <c r="A25" s="122" t="str">
        <f t="shared" si="5"/>
        <v/>
      </c>
      <c r="B25" s="6"/>
      <c r="C25" s="6"/>
      <c r="D25" s="42"/>
      <c r="E25" s="178"/>
      <c r="F25" s="179"/>
      <c r="G25" s="178"/>
      <c r="H25" s="6"/>
      <c r="I25" s="127"/>
      <c r="J25" s="3"/>
      <c r="K25" s="127" t="s">
        <v>243</v>
      </c>
      <c r="L25" s="127"/>
      <c r="M25" s="127"/>
      <c r="N25" s="129"/>
      <c r="O25" s="180"/>
      <c r="P25" s="125"/>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row>
    <row r="26" spans="1:2802" s="120" customFormat="1" x14ac:dyDescent="0.2">
      <c r="A26" s="160" t="str">
        <f t="shared" si="5"/>
        <v/>
      </c>
      <c r="B26" s="169"/>
      <c r="C26" s="169"/>
      <c r="D26" s="132" t="s">
        <v>17</v>
      </c>
      <c r="E26" s="162"/>
      <c r="F26" s="163"/>
      <c r="G26" s="162"/>
      <c r="H26" s="164"/>
      <c r="I26" s="170"/>
      <c r="J26" s="170"/>
      <c r="K26" s="171" t="s">
        <v>243</v>
      </c>
      <c r="L26" s="165" t="str">
        <f>IF(H26&lt;&gt;"",0.4*N26,"")</f>
        <v/>
      </c>
      <c r="M26" s="165"/>
      <c r="N26" s="166"/>
      <c r="O26" s="167"/>
      <c r="P26" s="168">
        <f>SUM(O22:O25)</f>
        <v>158.111672578125</v>
      </c>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row>
    <row r="27" spans="1:2802" s="120" customFormat="1" x14ac:dyDescent="0.2">
      <c r="A27" s="140" t="str">
        <f t="shared" si="5"/>
        <v/>
      </c>
      <c r="B27" s="141"/>
      <c r="C27" s="156">
        <v>260000</v>
      </c>
      <c r="D27" s="142" t="s">
        <v>124</v>
      </c>
      <c r="E27" s="143"/>
      <c r="F27" s="144"/>
      <c r="G27" s="143"/>
      <c r="H27" s="141"/>
      <c r="I27" s="141"/>
      <c r="J27" s="141"/>
      <c r="K27" s="141" t="s">
        <v>243</v>
      </c>
      <c r="L27" s="145"/>
      <c r="M27" s="145"/>
      <c r="N27" s="146"/>
      <c r="O27" s="147"/>
      <c r="P27" s="148"/>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c r="UP27" s="64"/>
      <c r="UQ27" s="64"/>
      <c r="UR27" s="64"/>
      <c r="US27" s="64"/>
      <c r="UT27" s="64"/>
      <c r="UU27" s="64"/>
      <c r="UV27" s="64"/>
      <c r="UW27" s="64"/>
      <c r="UX27" s="64"/>
      <c r="UY27" s="64"/>
      <c r="UZ27" s="64"/>
      <c r="VA27" s="64"/>
      <c r="VB27" s="64"/>
      <c r="VC27" s="64"/>
      <c r="VD27" s="64"/>
      <c r="VE27" s="64"/>
      <c r="VF27" s="64"/>
      <c r="VG27" s="64"/>
      <c r="VH27" s="64"/>
      <c r="VI27" s="64"/>
      <c r="VJ27" s="64"/>
      <c r="VK27" s="64"/>
      <c r="VL27" s="64"/>
      <c r="VM27" s="64"/>
      <c r="VN27" s="64"/>
      <c r="VO27" s="64"/>
      <c r="VP27" s="64"/>
      <c r="VQ27" s="64"/>
      <c r="VR27" s="64"/>
      <c r="VS27" s="64"/>
      <c r="VT27" s="64"/>
      <c r="VU27" s="64"/>
      <c r="VV27" s="64"/>
      <c r="VW27" s="64"/>
      <c r="VX27" s="64"/>
      <c r="VY27" s="64"/>
      <c r="VZ27" s="64"/>
      <c r="WA27" s="64"/>
      <c r="WB27" s="64"/>
      <c r="WC27" s="64"/>
      <c r="WD27" s="64"/>
      <c r="WE27" s="64"/>
      <c r="WF27" s="64"/>
      <c r="WG27" s="64"/>
      <c r="WH27" s="64"/>
      <c r="WI27" s="64"/>
      <c r="WJ27" s="64"/>
      <c r="WK27" s="64"/>
      <c r="WL27" s="64"/>
      <c r="WM27" s="64"/>
      <c r="WN27" s="64"/>
      <c r="WO27" s="64"/>
      <c r="WP27" s="64"/>
      <c r="WQ27" s="64"/>
      <c r="WR27" s="64"/>
      <c r="WS27" s="64"/>
      <c r="WT27" s="64"/>
      <c r="WU27" s="64"/>
      <c r="WV27" s="64"/>
      <c r="WW27" s="64"/>
      <c r="WX27" s="64"/>
      <c r="WY27" s="64"/>
      <c r="WZ27" s="64"/>
      <c r="XA27" s="64"/>
      <c r="XB27" s="64"/>
      <c r="XC27" s="64"/>
      <c r="XD27" s="64"/>
      <c r="XE27" s="64"/>
      <c r="XF27" s="64"/>
      <c r="XG27" s="64"/>
      <c r="XH27" s="64"/>
      <c r="XI27" s="64"/>
      <c r="XJ27" s="64"/>
      <c r="XK27" s="64"/>
      <c r="XL27" s="64"/>
      <c r="XM27" s="64"/>
      <c r="XN27" s="64"/>
      <c r="XO27" s="64"/>
      <c r="XP27" s="64"/>
      <c r="XQ27" s="64"/>
      <c r="XR27" s="64"/>
      <c r="XS27" s="64"/>
      <c r="XT27" s="64"/>
      <c r="XU27" s="64"/>
      <c r="XV27" s="64"/>
      <c r="XW27" s="64"/>
      <c r="XX27" s="64"/>
      <c r="XY27" s="64"/>
      <c r="XZ27" s="64"/>
      <c r="YA27" s="64"/>
      <c r="YB27" s="64"/>
      <c r="YC27" s="64"/>
      <c r="YD27" s="64"/>
      <c r="YE27" s="64"/>
      <c r="YF27" s="64"/>
      <c r="YG27" s="64"/>
      <c r="YH27" s="64"/>
      <c r="YI27" s="64"/>
      <c r="YJ27" s="64"/>
      <c r="YK27" s="64"/>
      <c r="YL27" s="64"/>
      <c r="YM27" s="64"/>
      <c r="YN27" s="64"/>
      <c r="YO27" s="64"/>
      <c r="YP27" s="64"/>
      <c r="YQ27" s="64"/>
      <c r="YR27" s="64"/>
      <c r="YS27" s="64"/>
      <c r="YT27" s="64"/>
      <c r="YU27" s="64"/>
      <c r="YV27" s="64"/>
      <c r="YW27" s="64"/>
      <c r="YX27" s="64"/>
      <c r="YY27" s="64"/>
      <c r="YZ27" s="64"/>
      <c r="ZA27" s="64"/>
      <c r="ZB27" s="64"/>
      <c r="ZC27" s="64"/>
      <c r="ZD27" s="64"/>
      <c r="ZE27" s="64"/>
      <c r="ZF27" s="64"/>
      <c r="ZG27" s="64"/>
      <c r="ZH27" s="64"/>
      <c r="ZI27" s="64"/>
      <c r="ZJ27" s="64"/>
      <c r="ZK27" s="64"/>
      <c r="ZL27" s="64"/>
      <c r="ZM27" s="64"/>
      <c r="ZN27" s="64"/>
      <c r="ZO27" s="64"/>
      <c r="ZP27" s="64"/>
      <c r="ZQ27" s="64"/>
      <c r="ZR27" s="64"/>
      <c r="ZS27" s="64"/>
      <c r="ZT27" s="64"/>
      <c r="ZU27" s="64"/>
      <c r="ZV27" s="64"/>
      <c r="ZW27" s="64"/>
      <c r="ZX27" s="64"/>
      <c r="ZY27" s="64"/>
      <c r="ZZ27" s="64"/>
      <c r="AAA27" s="64"/>
      <c r="AAB27" s="64"/>
      <c r="AAC27" s="64"/>
      <c r="AAD27" s="64"/>
      <c r="AAE27" s="64"/>
      <c r="AAF27" s="64"/>
      <c r="AAG27" s="64"/>
      <c r="AAH27" s="64"/>
      <c r="AAI27" s="64"/>
      <c r="AAJ27" s="64"/>
      <c r="AAK27" s="64"/>
      <c r="AAL27" s="64"/>
      <c r="AAM27" s="64"/>
      <c r="AAN27" s="64"/>
      <c r="AAO27" s="64"/>
      <c r="AAP27" s="64"/>
      <c r="AAQ27" s="64"/>
      <c r="AAR27" s="64"/>
      <c r="AAS27" s="64"/>
      <c r="AAT27" s="64"/>
      <c r="AAU27" s="64"/>
      <c r="AAV27" s="64"/>
      <c r="AAW27" s="64"/>
      <c r="AAX27" s="64"/>
      <c r="AAY27" s="64"/>
      <c r="AAZ27" s="64"/>
      <c r="ABA27" s="64"/>
      <c r="ABB27" s="64"/>
      <c r="ABC27" s="64"/>
      <c r="ABD27" s="64"/>
      <c r="ABE27" s="64"/>
      <c r="ABF27" s="64"/>
      <c r="ABG27" s="64"/>
      <c r="ABH27" s="64"/>
      <c r="ABI27" s="64"/>
      <c r="ABJ27" s="64"/>
      <c r="ABK27" s="64"/>
      <c r="ABL27" s="64"/>
      <c r="ABM27" s="64"/>
      <c r="ABN27" s="64"/>
      <c r="ABO27" s="64"/>
      <c r="ABP27" s="64"/>
      <c r="ABQ27" s="64"/>
      <c r="ABR27" s="64"/>
      <c r="ABS27" s="64"/>
      <c r="ABT27" s="64"/>
      <c r="ABU27" s="64"/>
      <c r="ABV27" s="64"/>
      <c r="ABW27" s="64"/>
      <c r="ABX27" s="64"/>
      <c r="ABY27" s="64"/>
      <c r="ABZ27" s="64"/>
      <c r="ACA27" s="64"/>
      <c r="ACB27" s="64"/>
      <c r="ACC27" s="64"/>
      <c r="ACD27" s="64"/>
      <c r="ACE27" s="64"/>
      <c r="ACF27" s="64"/>
      <c r="ACG27" s="64"/>
      <c r="ACH27" s="64"/>
      <c r="ACI27" s="64"/>
      <c r="ACJ27" s="64"/>
      <c r="ACK27" s="64"/>
      <c r="ACL27" s="64"/>
      <c r="ACM27" s="64"/>
      <c r="ACN27" s="64"/>
      <c r="ACO27" s="64"/>
      <c r="ACP27" s="64"/>
      <c r="ACQ27" s="64"/>
      <c r="ACR27" s="64"/>
      <c r="ACS27" s="64"/>
      <c r="ACT27" s="64"/>
      <c r="ACU27" s="64"/>
      <c r="ACV27" s="64"/>
      <c r="ACW27" s="64"/>
      <c r="ACX27" s="64"/>
      <c r="ACY27" s="64"/>
      <c r="ACZ27" s="64"/>
      <c r="ADA27" s="64"/>
      <c r="ADB27" s="64"/>
      <c r="ADC27" s="64"/>
      <c r="ADD27" s="64"/>
      <c r="ADE27" s="64"/>
      <c r="ADF27" s="64"/>
      <c r="ADG27" s="64"/>
      <c r="ADH27" s="64"/>
      <c r="ADI27" s="64"/>
      <c r="ADJ27" s="64"/>
      <c r="ADK27" s="64"/>
      <c r="ADL27" s="64"/>
      <c r="ADM27" s="64"/>
      <c r="ADN27" s="64"/>
      <c r="ADO27" s="64"/>
      <c r="ADP27" s="64"/>
      <c r="ADQ27" s="64"/>
      <c r="ADR27" s="64"/>
      <c r="ADS27" s="64"/>
      <c r="ADT27" s="64"/>
      <c r="ADU27" s="64"/>
      <c r="ADV27" s="64"/>
      <c r="ADW27" s="64"/>
      <c r="ADX27" s="64"/>
      <c r="ADY27" s="64"/>
      <c r="ADZ27" s="64"/>
      <c r="AEA27" s="64"/>
      <c r="AEB27" s="64"/>
      <c r="AEC27" s="64"/>
      <c r="AED27" s="64"/>
      <c r="AEE27" s="64"/>
      <c r="AEF27" s="64"/>
      <c r="AEG27" s="64"/>
      <c r="AEH27" s="64"/>
      <c r="AEI27" s="64"/>
      <c r="AEJ27" s="64"/>
      <c r="AEK27" s="64"/>
      <c r="AEL27" s="64"/>
      <c r="AEM27" s="64"/>
      <c r="AEN27" s="64"/>
      <c r="AEO27" s="64"/>
      <c r="AEP27" s="64"/>
      <c r="AEQ27" s="64"/>
      <c r="AER27" s="64"/>
      <c r="AES27" s="64"/>
      <c r="AET27" s="64"/>
      <c r="AEU27" s="64"/>
      <c r="AEV27" s="64"/>
      <c r="AEW27" s="64"/>
      <c r="AEX27" s="64"/>
      <c r="AEY27" s="64"/>
      <c r="AEZ27" s="64"/>
      <c r="AFA27" s="64"/>
      <c r="AFB27" s="64"/>
      <c r="AFC27" s="64"/>
      <c r="AFD27" s="64"/>
      <c r="AFE27" s="64"/>
      <c r="AFF27" s="64"/>
      <c r="AFG27" s="64"/>
      <c r="AFH27" s="64"/>
      <c r="AFI27" s="64"/>
      <c r="AFJ27" s="64"/>
      <c r="AFK27" s="64"/>
      <c r="AFL27" s="64"/>
      <c r="AFM27" s="64"/>
      <c r="AFN27" s="64"/>
      <c r="AFO27" s="64"/>
      <c r="AFP27" s="64"/>
      <c r="AFQ27" s="64"/>
      <c r="AFR27" s="64"/>
      <c r="AFS27" s="64"/>
      <c r="AFT27" s="64"/>
      <c r="AFU27" s="64"/>
      <c r="AFV27" s="64"/>
      <c r="AFW27" s="64"/>
      <c r="AFX27" s="64"/>
      <c r="AFY27" s="64"/>
      <c r="AFZ27" s="64"/>
      <c r="AGA27" s="64"/>
      <c r="AGB27" s="64"/>
      <c r="AGC27" s="64"/>
      <c r="AGD27" s="64"/>
      <c r="AGE27" s="64"/>
      <c r="AGF27" s="64"/>
      <c r="AGG27" s="64"/>
      <c r="AGH27" s="64"/>
      <c r="AGI27" s="64"/>
      <c r="AGJ27" s="64"/>
      <c r="AGK27" s="64"/>
      <c r="AGL27" s="64"/>
      <c r="AGM27" s="64"/>
      <c r="AGN27" s="64"/>
      <c r="AGO27" s="64"/>
      <c r="AGP27" s="64"/>
      <c r="AGQ27" s="64"/>
      <c r="AGR27" s="64"/>
      <c r="AGS27" s="64"/>
      <c r="AGT27" s="64"/>
      <c r="AGU27" s="64"/>
      <c r="AGV27" s="64"/>
      <c r="AGW27" s="64"/>
      <c r="AGX27" s="64"/>
      <c r="AGY27" s="64"/>
      <c r="AGZ27" s="64"/>
      <c r="AHA27" s="64"/>
      <c r="AHB27" s="64"/>
      <c r="AHC27" s="64"/>
      <c r="AHD27" s="64"/>
      <c r="AHE27" s="64"/>
      <c r="AHF27" s="64"/>
      <c r="AHG27" s="64"/>
      <c r="AHH27" s="64"/>
      <c r="AHI27" s="64"/>
      <c r="AHJ27" s="64"/>
      <c r="AHK27" s="64"/>
      <c r="AHL27" s="64"/>
      <c r="AHM27" s="64"/>
      <c r="AHN27" s="64"/>
      <c r="AHO27" s="64"/>
      <c r="AHP27" s="64"/>
      <c r="AHQ27" s="64"/>
      <c r="AHR27" s="64"/>
      <c r="AHS27" s="64"/>
      <c r="AHT27" s="64"/>
      <c r="AHU27" s="64"/>
      <c r="AHV27" s="64"/>
      <c r="AHW27" s="64"/>
      <c r="AHX27" s="64"/>
      <c r="AHY27" s="64"/>
      <c r="AHZ27" s="64"/>
      <c r="AIA27" s="64"/>
      <c r="AIB27" s="64"/>
      <c r="AIC27" s="64"/>
      <c r="AID27" s="64"/>
      <c r="AIE27" s="64"/>
      <c r="AIF27" s="64"/>
      <c r="AIG27" s="64"/>
      <c r="AIH27" s="64"/>
      <c r="AII27" s="64"/>
      <c r="AIJ27" s="64"/>
      <c r="AIK27" s="64"/>
      <c r="AIL27" s="64"/>
      <c r="AIM27" s="64"/>
      <c r="AIN27" s="64"/>
      <c r="AIO27" s="64"/>
      <c r="AIP27" s="64"/>
      <c r="AIQ27" s="64"/>
      <c r="AIR27" s="64"/>
      <c r="AIS27" s="64"/>
      <c r="AIT27" s="64"/>
      <c r="AIU27" s="64"/>
      <c r="AIV27" s="64"/>
      <c r="AIW27" s="64"/>
      <c r="AIX27" s="64"/>
      <c r="AIY27" s="64"/>
      <c r="AIZ27" s="64"/>
      <c r="AJA27" s="64"/>
      <c r="AJB27" s="64"/>
      <c r="AJC27" s="64"/>
      <c r="AJD27" s="64"/>
      <c r="AJE27" s="64"/>
      <c r="AJF27" s="64"/>
      <c r="AJG27" s="64"/>
      <c r="AJH27" s="64"/>
      <c r="AJI27" s="64"/>
      <c r="AJJ27" s="64"/>
      <c r="AJK27" s="64"/>
      <c r="AJL27" s="64"/>
      <c r="AJM27" s="64"/>
      <c r="AJN27" s="64"/>
      <c r="AJO27" s="64"/>
      <c r="AJP27" s="64"/>
      <c r="AJQ27" s="64"/>
      <c r="AJR27" s="64"/>
      <c r="AJS27" s="64"/>
      <c r="AJT27" s="64"/>
      <c r="AJU27" s="64"/>
      <c r="AJV27" s="64"/>
      <c r="AJW27" s="64"/>
      <c r="AJX27" s="64"/>
      <c r="AJY27" s="64"/>
      <c r="AJZ27" s="64"/>
      <c r="AKA27" s="64"/>
      <c r="AKB27" s="64"/>
      <c r="AKC27" s="64"/>
      <c r="AKD27" s="64"/>
      <c r="AKE27" s="64"/>
      <c r="AKF27" s="64"/>
      <c r="AKG27" s="64"/>
      <c r="AKH27" s="64"/>
      <c r="AKI27" s="64"/>
      <c r="AKJ27" s="64"/>
      <c r="AKK27" s="64"/>
      <c r="AKL27" s="64"/>
      <c r="AKM27" s="64"/>
      <c r="AKN27" s="64"/>
      <c r="AKO27" s="64"/>
      <c r="AKP27" s="64"/>
      <c r="AKQ27" s="64"/>
      <c r="AKR27" s="64"/>
      <c r="AKS27" s="64"/>
      <c r="AKT27" s="64"/>
      <c r="AKU27" s="64"/>
      <c r="AKV27" s="64"/>
      <c r="AKW27" s="64"/>
      <c r="AKX27" s="64"/>
      <c r="AKY27" s="64"/>
      <c r="AKZ27" s="64"/>
      <c r="ALA27" s="64"/>
      <c r="ALB27" s="64"/>
      <c r="ALC27" s="64"/>
      <c r="ALD27" s="64"/>
      <c r="ALE27" s="64"/>
      <c r="ALF27" s="64"/>
      <c r="ALG27" s="64"/>
      <c r="ALH27" s="64"/>
      <c r="ALI27" s="64"/>
      <c r="ALJ27" s="64"/>
      <c r="ALK27" s="64"/>
      <c r="ALL27" s="64"/>
      <c r="ALM27" s="64"/>
      <c r="ALN27" s="64"/>
      <c r="ALO27" s="64"/>
      <c r="ALP27" s="64"/>
      <c r="ALQ27" s="64"/>
      <c r="ALR27" s="64"/>
      <c r="ALS27" s="64"/>
      <c r="ALT27" s="64"/>
      <c r="ALU27" s="64"/>
      <c r="ALV27" s="64"/>
      <c r="ALW27" s="64"/>
      <c r="ALX27" s="64"/>
      <c r="ALY27" s="64"/>
      <c r="ALZ27" s="64"/>
      <c r="AMA27" s="64"/>
      <c r="AMB27" s="64"/>
      <c r="AMC27" s="64"/>
      <c r="AMD27" s="64"/>
      <c r="AME27" s="64"/>
      <c r="AMF27" s="64"/>
      <c r="AMG27" s="64"/>
      <c r="AMH27" s="64"/>
      <c r="AMI27" s="64"/>
      <c r="AMJ27" s="64"/>
      <c r="AMK27" s="64"/>
      <c r="AML27" s="64"/>
      <c r="AMM27" s="64"/>
      <c r="AMN27" s="64"/>
      <c r="AMO27" s="64"/>
      <c r="AMP27" s="64"/>
      <c r="AMQ27" s="64"/>
      <c r="AMR27" s="64"/>
      <c r="AMS27" s="64"/>
      <c r="AMT27" s="64"/>
      <c r="AMU27" s="64"/>
      <c r="AMV27" s="64"/>
      <c r="AMW27" s="64"/>
      <c r="AMX27" s="64"/>
      <c r="AMY27" s="64"/>
      <c r="AMZ27" s="64"/>
      <c r="ANA27" s="64"/>
      <c r="ANB27" s="64"/>
      <c r="ANC27" s="64"/>
      <c r="AND27" s="64"/>
      <c r="ANE27" s="64"/>
      <c r="ANF27" s="64"/>
      <c r="ANG27" s="64"/>
      <c r="ANH27" s="64"/>
      <c r="ANI27" s="64"/>
      <c r="ANJ27" s="64"/>
      <c r="ANK27" s="64"/>
      <c r="ANL27" s="64"/>
      <c r="ANM27" s="64"/>
      <c r="ANN27" s="64"/>
      <c r="ANO27" s="64"/>
      <c r="ANP27" s="64"/>
      <c r="ANQ27" s="64"/>
      <c r="ANR27" s="64"/>
      <c r="ANS27" s="64"/>
      <c r="ANT27" s="64"/>
      <c r="ANU27" s="64"/>
      <c r="ANV27" s="64"/>
      <c r="ANW27" s="64"/>
      <c r="ANX27" s="64"/>
      <c r="ANY27" s="64"/>
      <c r="ANZ27" s="64"/>
      <c r="AOA27" s="64"/>
      <c r="AOB27" s="64"/>
      <c r="AOC27" s="64"/>
      <c r="AOD27" s="64"/>
      <c r="AOE27" s="64"/>
      <c r="AOF27" s="64"/>
      <c r="AOG27" s="64"/>
      <c r="AOH27" s="64"/>
      <c r="AOI27" s="64"/>
      <c r="AOJ27" s="64"/>
      <c r="AOK27" s="64"/>
      <c r="AOL27" s="64"/>
      <c r="AOM27" s="64"/>
      <c r="AON27" s="64"/>
      <c r="AOO27" s="64"/>
      <c r="AOP27" s="64"/>
      <c r="AOQ27" s="64"/>
      <c r="AOR27" s="64"/>
      <c r="AOS27" s="64"/>
      <c r="AOT27" s="64"/>
      <c r="AOU27" s="64"/>
      <c r="AOV27" s="64"/>
      <c r="AOW27" s="64"/>
      <c r="AOX27" s="64"/>
      <c r="AOY27" s="64"/>
      <c r="AOZ27" s="64"/>
      <c r="APA27" s="64"/>
      <c r="APB27" s="64"/>
      <c r="APC27" s="64"/>
      <c r="APD27" s="64"/>
      <c r="APE27" s="64"/>
      <c r="APF27" s="64"/>
      <c r="APG27" s="64"/>
      <c r="APH27" s="64"/>
      <c r="API27" s="64"/>
      <c r="APJ27" s="64"/>
      <c r="APK27" s="64"/>
      <c r="APL27" s="64"/>
      <c r="APM27" s="64"/>
      <c r="APN27" s="64"/>
      <c r="APO27" s="64"/>
      <c r="APP27" s="64"/>
      <c r="APQ27" s="64"/>
      <c r="APR27" s="64"/>
      <c r="APS27" s="64"/>
      <c r="APT27" s="64"/>
      <c r="APU27" s="64"/>
      <c r="APV27" s="64"/>
      <c r="APW27" s="64"/>
      <c r="APX27" s="64"/>
      <c r="APY27" s="64"/>
      <c r="APZ27" s="64"/>
      <c r="AQA27" s="64"/>
      <c r="AQB27" s="64"/>
      <c r="AQC27" s="64"/>
      <c r="AQD27" s="64"/>
      <c r="AQE27" s="64"/>
      <c r="AQF27" s="64"/>
      <c r="AQG27" s="64"/>
      <c r="AQH27" s="64"/>
      <c r="AQI27" s="64"/>
      <c r="AQJ27" s="64"/>
      <c r="AQK27" s="64"/>
      <c r="AQL27" s="64"/>
      <c r="AQM27" s="64"/>
      <c r="AQN27" s="64"/>
      <c r="AQO27" s="64"/>
      <c r="AQP27" s="64"/>
      <c r="AQQ27" s="64"/>
      <c r="AQR27" s="64"/>
      <c r="AQS27" s="64"/>
      <c r="AQT27" s="64"/>
      <c r="AQU27" s="64"/>
      <c r="AQV27" s="64"/>
      <c r="AQW27" s="64"/>
      <c r="AQX27" s="64"/>
      <c r="AQY27" s="64"/>
      <c r="AQZ27" s="64"/>
      <c r="ARA27" s="64"/>
      <c r="ARB27" s="64"/>
      <c r="ARC27" s="64"/>
      <c r="ARD27" s="64"/>
      <c r="ARE27" s="64"/>
      <c r="ARF27" s="64"/>
      <c r="ARG27" s="64"/>
      <c r="ARH27" s="64"/>
      <c r="ARI27" s="64"/>
      <c r="ARJ27" s="64"/>
      <c r="ARK27" s="64"/>
      <c r="ARL27" s="64"/>
      <c r="ARM27" s="64"/>
      <c r="ARN27" s="64"/>
      <c r="ARO27" s="64"/>
      <c r="ARP27" s="64"/>
      <c r="ARQ27" s="64"/>
      <c r="ARR27" s="64"/>
      <c r="ARS27" s="64"/>
      <c r="ART27" s="64"/>
      <c r="ARU27" s="64"/>
      <c r="ARV27" s="64"/>
      <c r="ARW27" s="64"/>
      <c r="ARX27" s="64"/>
      <c r="ARY27" s="64"/>
      <c r="ARZ27" s="64"/>
      <c r="ASA27" s="64"/>
      <c r="ASB27" s="64"/>
      <c r="ASC27" s="64"/>
      <c r="ASD27" s="64"/>
      <c r="ASE27" s="64"/>
      <c r="ASF27" s="64"/>
      <c r="ASG27" s="64"/>
      <c r="ASH27" s="64"/>
      <c r="ASI27" s="64"/>
      <c r="ASJ27" s="64"/>
      <c r="ASK27" s="64"/>
      <c r="ASL27" s="64"/>
      <c r="ASM27" s="64"/>
      <c r="ASN27" s="64"/>
      <c r="ASO27" s="64"/>
      <c r="ASP27" s="64"/>
      <c r="ASQ27" s="64"/>
      <c r="ASR27" s="64"/>
      <c r="ASS27" s="64"/>
      <c r="AST27" s="64"/>
      <c r="ASU27" s="64"/>
      <c r="ASV27" s="64"/>
      <c r="ASW27" s="64"/>
      <c r="ASX27" s="64"/>
      <c r="ASY27" s="64"/>
      <c r="ASZ27" s="64"/>
      <c r="ATA27" s="64"/>
      <c r="ATB27" s="64"/>
      <c r="ATC27" s="64"/>
      <c r="ATD27" s="64"/>
      <c r="ATE27" s="64"/>
      <c r="ATF27" s="64"/>
      <c r="ATG27" s="64"/>
      <c r="ATH27" s="64"/>
      <c r="ATI27" s="64"/>
      <c r="ATJ27" s="64"/>
      <c r="ATK27" s="64"/>
      <c r="ATL27" s="64"/>
      <c r="ATM27" s="64"/>
      <c r="ATN27" s="64"/>
      <c r="ATO27" s="64"/>
      <c r="ATP27" s="64"/>
      <c r="ATQ27" s="64"/>
      <c r="ATR27" s="64"/>
      <c r="ATS27" s="64"/>
      <c r="ATT27" s="64"/>
      <c r="ATU27" s="64"/>
      <c r="ATV27" s="64"/>
      <c r="ATW27" s="64"/>
      <c r="ATX27" s="64"/>
      <c r="ATY27" s="64"/>
      <c r="ATZ27" s="64"/>
      <c r="AUA27" s="64"/>
      <c r="AUB27" s="64"/>
      <c r="AUC27" s="64"/>
      <c r="AUD27" s="64"/>
      <c r="AUE27" s="64"/>
      <c r="AUF27" s="64"/>
      <c r="AUG27" s="64"/>
      <c r="AUH27" s="64"/>
      <c r="AUI27" s="64"/>
      <c r="AUJ27" s="64"/>
      <c r="AUK27" s="64"/>
      <c r="AUL27" s="64"/>
      <c r="AUM27" s="64"/>
      <c r="AUN27" s="64"/>
      <c r="AUO27" s="64"/>
      <c r="AUP27" s="64"/>
      <c r="AUQ27" s="64"/>
      <c r="AUR27" s="64"/>
      <c r="AUS27" s="64"/>
      <c r="AUT27" s="64"/>
      <c r="AUU27" s="64"/>
      <c r="AUV27" s="64"/>
      <c r="AUW27" s="64"/>
      <c r="AUX27" s="64"/>
      <c r="AUY27" s="64"/>
      <c r="AUZ27" s="64"/>
      <c r="AVA27" s="64"/>
      <c r="AVB27" s="64"/>
      <c r="AVC27" s="64"/>
      <c r="AVD27" s="64"/>
      <c r="AVE27" s="64"/>
      <c r="AVF27" s="64"/>
      <c r="AVG27" s="64"/>
      <c r="AVH27" s="64"/>
      <c r="AVI27" s="64"/>
      <c r="AVJ27" s="64"/>
      <c r="AVK27" s="64"/>
      <c r="AVL27" s="64"/>
      <c r="AVM27" s="64"/>
      <c r="AVN27" s="64"/>
      <c r="AVO27" s="64"/>
      <c r="AVP27" s="64"/>
      <c r="AVQ27" s="64"/>
      <c r="AVR27" s="64"/>
      <c r="AVS27" s="64"/>
      <c r="AVT27" s="64"/>
      <c r="AVU27" s="64"/>
      <c r="AVV27" s="64"/>
      <c r="AVW27" s="64"/>
      <c r="AVX27" s="64"/>
      <c r="AVY27" s="64"/>
      <c r="AVZ27" s="64"/>
      <c r="AWA27" s="64"/>
      <c r="AWB27" s="64"/>
      <c r="AWC27" s="64"/>
      <c r="AWD27" s="64"/>
      <c r="AWE27" s="64"/>
      <c r="AWF27" s="64"/>
      <c r="AWG27" s="64"/>
      <c r="AWH27" s="64"/>
      <c r="AWI27" s="64"/>
      <c r="AWJ27" s="64"/>
      <c r="AWK27" s="64"/>
      <c r="AWL27" s="64"/>
      <c r="AWM27" s="64"/>
      <c r="AWN27" s="64"/>
      <c r="AWO27" s="64"/>
      <c r="AWP27" s="64"/>
      <c r="AWQ27" s="64"/>
      <c r="AWR27" s="64"/>
      <c r="AWS27" s="64"/>
      <c r="AWT27" s="64"/>
      <c r="AWU27" s="64"/>
      <c r="AWV27" s="64"/>
      <c r="AWW27" s="64"/>
      <c r="AWX27" s="64"/>
      <c r="AWY27" s="64"/>
      <c r="AWZ27" s="64"/>
      <c r="AXA27" s="64"/>
      <c r="AXB27" s="64"/>
      <c r="AXC27" s="64"/>
      <c r="AXD27" s="64"/>
      <c r="AXE27" s="64"/>
      <c r="AXF27" s="64"/>
      <c r="AXG27" s="64"/>
      <c r="AXH27" s="64"/>
      <c r="AXI27" s="64"/>
      <c r="AXJ27" s="64"/>
      <c r="AXK27" s="64"/>
      <c r="AXL27" s="64"/>
      <c r="AXM27" s="64"/>
      <c r="AXN27" s="64"/>
      <c r="AXO27" s="64"/>
      <c r="AXP27" s="64"/>
      <c r="AXQ27" s="64"/>
      <c r="AXR27" s="64"/>
      <c r="AXS27" s="64"/>
      <c r="AXT27" s="64"/>
      <c r="AXU27" s="64"/>
      <c r="AXV27" s="64"/>
      <c r="AXW27" s="64"/>
      <c r="AXX27" s="64"/>
      <c r="AXY27" s="64"/>
      <c r="AXZ27" s="64"/>
      <c r="AYA27" s="64"/>
      <c r="AYB27" s="64"/>
      <c r="AYC27" s="64"/>
      <c r="AYD27" s="64"/>
      <c r="AYE27" s="64"/>
      <c r="AYF27" s="64"/>
      <c r="AYG27" s="64"/>
      <c r="AYH27" s="64"/>
      <c r="AYI27" s="64"/>
      <c r="AYJ27" s="64"/>
      <c r="AYK27" s="64"/>
      <c r="AYL27" s="64"/>
      <c r="AYM27" s="64"/>
      <c r="AYN27" s="64"/>
      <c r="AYO27" s="64"/>
      <c r="AYP27" s="64"/>
      <c r="AYQ27" s="64"/>
      <c r="AYR27" s="64"/>
      <c r="AYS27" s="64"/>
      <c r="AYT27" s="64"/>
      <c r="AYU27" s="64"/>
      <c r="AYV27" s="64"/>
      <c r="AYW27" s="64"/>
      <c r="AYX27" s="64"/>
      <c r="AYY27" s="64"/>
      <c r="AYZ27" s="64"/>
      <c r="AZA27" s="64"/>
      <c r="AZB27" s="64"/>
      <c r="AZC27" s="64"/>
      <c r="AZD27" s="64"/>
      <c r="AZE27" s="64"/>
      <c r="AZF27" s="64"/>
      <c r="AZG27" s="64"/>
      <c r="AZH27" s="64"/>
      <c r="AZI27" s="64"/>
      <c r="AZJ27" s="64"/>
      <c r="AZK27" s="64"/>
      <c r="AZL27" s="64"/>
      <c r="AZM27" s="64"/>
      <c r="AZN27" s="64"/>
      <c r="AZO27" s="64"/>
      <c r="AZP27" s="64"/>
      <c r="AZQ27" s="64"/>
      <c r="AZR27" s="64"/>
      <c r="AZS27" s="64"/>
      <c r="AZT27" s="64"/>
      <c r="AZU27" s="64"/>
      <c r="AZV27" s="64"/>
      <c r="AZW27" s="64"/>
      <c r="AZX27" s="64"/>
      <c r="AZY27" s="64"/>
      <c r="AZZ27" s="64"/>
      <c r="BAA27" s="64"/>
      <c r="BAB27" s="64"/>
      <c r="BAC27" s="64"/>
      <c r="BAD27" s="64"/>
      <c r="BAE27" s="64"/>
      <c r="BAF27" s="64"/>
      <c r="BAG27" s="64"/>
      <c r="BAH27" s="64"/>
      <c r="BAI27" s="64"/>
      <c r="BAJ27" s="64"/>
      <c r="BAK27" s="64"/>
      <c r="BAL27" s="64"/>
      <c r="BAM27" s="64"/>
      <c r="BAN27" s="64"/>
      <c r="BAO27" s="64"/>
      <c r="BAP27" s="64"/>
      <c r="BAQ27" s="64"/>
      <c r="BAR27" s="64"/>
      <c r="BAS27" s="64"/>
      <c r="BAT27" s="64"/>
      <c r="BAU27" s="64"/>
      <c r="BAV27" s="64"/>
      <c r="BAW27" s="64"/>
      <c r="BAX27" s="64"/>
      <c r="BAY27" s="64"/>
      <c r="BAZ27" s="64"/>
      <c r="BBA27" s="64"/>
      <c r="BBB27" s="64"/>
      <c r="BBC27" s="64"/>
      <c r="BBD27" s="64"/>
      <c r="BBE27" s="64"/>
      <c r="BBF27" s="64"/>
      <c r="BBG27" s="64"/>
      <c r="BBH27" s="64"/>
      <c r="BBI27" s="64"/>
      <c r="BBJ27" s="64"/>
      <c r="BBK27" s="64"/>
      <c r="BBL27" s="64"/>
      <c r="BBM27" s="64"/>
      <c r="BBN27" s="64"/>
      <c r="BBO27" s="64"/>
      <c r="BBP27" s="64"/>
      <c r="BBQ27" s="64"/>
      <c r="BBR27" s="64"/>
      <c r="BBS27" s="64"/>
      <c r="BBT27" s="64"/>
      <c r="BBU27" s="64"/>
      <c r="BBV27" s="64"/>
      <c r="BBW27" s="64"/>
      <c r="BBX27" s="64"/>
      <c r="BBY27" s="64"/>
      <c r="BBZ27" s="64"/>
      <c r="BCA27" s="64"/>
      <c r="BCB27" s="64"/>
      <c r="BCC27" s="64"/>
      <c r="BCD27" s="64"/>
      <c r="BCE27" s="64"/>
      <c r="BCF27" s="64"/>
      <c r="BCG27" s="64"/>
      <c r="BCH27" s="64"/>
      <c r="BCI27" s="64"/>
      <c r="BCJ27" s="64"/>
      <c r="BCK27" s="64"/>
      <c r="BCL27" s="64"/>
      <c r="BCM27" s="64"/>
      <c r="BCN27" s="64"/>
      <c r="BCO27" s="64"/>
      <c r="BCP27" s="64"/>
      <c r="BCQ27" s="64"/>
      <c r="BCR27" s="64"/>
      <c r="BCS27" s="64"/>
      <c r="BCT27" s="64"/>
      <c r="BCU27" s="64"/>
      <c r="BCV27" s="64"/>
      <c r="BCW27" s="64"/>
      <c r="BCX27" s="64"/>
      <c r="BCY27" s="64"/>
      <c r="BCZ27" s="64"/>
      <c r="BDA27" s="64"/>
      <c r="BDB27" s="64"/>
      <c r="BDC27" s="64"/>
      <c r="BDD27" s="64"/>
      <c r="BDE27" s="64"/>
      <c r="BDF27" s="64"/>
      <c r="BDG27" s="64"/>
      <c r="BDH27" s="64"/>
      <c r="BDI27" s="64"/>
      <c r="BDJ27" s="64"/>
      <c r="BDK27" s="64"/>
      <c r="BDL27" s="64"/>
      <c r="BDM27" s="64"/>
      <c r="BDN27" s="64"/>
      <c r="BDO27" s="64"/>
      <c r="BDP27" s="64"/>
      <c r="BDQ27" s="64"/>
      <c r="BDR27" s="64"/>
      <c r="BDS27" s="64"/>
      <c r="BDT27" s="64"/>
      <c r="BDU27" s="64"/>
      <c r="BDV27" s="64"/>
      <c r="BDW27" s="64"/>
      <c r="BDX27" s="64"/>
      <c r="BDY27" s="64"/>
      <c r="BDZ27" s="64"/>
      <c r="BEA27" s="64"/>
      <c r="BEB27" s="64"/>
      <c r="BEC27" s="64"/>
      <c r="BED27" s="64"/>
      <c r="BEE27" s="64"/>
      <c r="BEF27" s="64"/>
      <c r="BEG27" s="64"/>
      <c r="BEH27" s="64"/>
      <c r="BEI27" s="64"/>
      <c r="BEJ27" s="64"/>
      <c r="BEK27" s="64"/>
      <c r="BEL27" s="64"/>
      <c r="BEM27" s="64"/>
      <c r="BEN27" s="64"/>
      <c r="BEO27" s="64"/>
      <c r="BEP27" s="64"/>
      <c r="BEQ27" s="64"/>
      <c r="BER27" s="64"/>
      <c r="BES27" s="64"/>
      <c r="BET27" s="64"/>
      <c r="BEU27" s="64"/>
      <c r="BEV27" s="64"/>
      <c r="BEW27" s="64"/>
      <c r="BEX27" s="64"/>
      <c r="BEY27" s="64"/>
      <c r="BEZ27" s="64"/>
      <c r="BFA27" s="64"/>
      <c r="BFB27" s="64"/>
      <c r="BFC27" s="64"/>
      <c r="BFD27" s="64"/>
      <c r="BFE27" s="64"/>
      <c r="BFF27" s="64"/>
      <c r="BFG27" s="64"/>
      <c r="BFH27" s="64"/>
      <c r="BFI27" s="64"/>
      <c r="BFJ27" s="64"/>
      <c r="BFK27" s="64"/>
      <c r="BFL27" s="64"/>
      <c r="BFM27" s="64"/>
      <c r="BFN27" s="64"/>
      <c r="BFO27" s="64"/>
      <c r="BFP27" s="64"/>
      <c r="BFQ27" s="64"/>
      <c r="BFR27" s="64"/>
      <c r="BFS27" s="64"/>
      <c r="BFT27" s="64"/>
      <c r="BFU27" s="64"/>
      <c r="BFV27" s="64"/>
      <c r="BFW27" s="64"/>
      <c r="BFX27" s="64"/>
      <c r="BFY27" s="64"/>
      <c r="BFZ27" s="64"/>
      <c r="BGA27" s="64"/>
      <c r="BGB27" s="64"/>
      <c r="BGC27" s="64"/>
      <c r="BGD27" s="64"/>
      <c r="BGE27" s="64"/>
      <c r="BGF27" s="64"/>
      <c r="BGG27" s="64"/>
      <c r="BGH27" s="64"/>
      <c r="BGI27" s="64"/>
      <c r="BGJ27" s="64"/>
      <c r="BGK27" s="64"/>
      <c r="BGL27" s="64"/>
      <c r="BGM27" s="64"/>
      <c r="BGN27" s="64"/>
      <c r="BGO27" s="64"/>
      <c r="BGP27" s="64"/>
      <c r="BGQ27" s="64"/>
      <c r="BGR27" s="64"/>
      <c r="BGS27" s="64"/>
      <c r="BGT27" s="64"/>
      <c r="BGU27" s="64"/>
      <c r="BGV27" s="64"/>
      <c r="BGW27" s="64"/>
      <c r="BGX27" s="64"/>
      <c r="BGY27" s="64"/>
      <c r="BGZ27" s="64"/>
      <c r="BHA27" s="64"/>
      <c r="BHB27" s="64"/>
      <c r="BHC27" s="64"/>
      <c r="BHD27" s="64"/>
      <c r="BHE27" s="64"/>
      <c r="BHF27" s="64"/>
      <c r="BHG27" s="64"/>
      <c r="BHH27" s="64"/>
      <c r="BHI27" s="64"/>
      <c r="BHJ27" s="64"/>
      <c r="BHK27" s="64"/>
      <c r="BHL27" s="64"/>
      <c r="BHM27" s="64"/>
      <c r="BHN27" s="64"/>
      <c r="BHO27" s="64"/>
      <c r="BHP27" s="64"/>
      <c r="BHQ27" s="64"/>
      <c r="BHR27" s="64"/>
      <c r="BHS27" s="64"/>
      <c r="BHT27" s="64"/>
      <c r="BHU27" s="64"/>
      <c r="BHV27" s="64"/>
      <c r="BHW27" s="64"/>
      <c r="BHX27" s="64"/>
      <c r="BHY27" s="64"/>
      <c r="BHZ27" s="64"/>
      <c r="BIA27" s="64"/>
      <c r="BIB27" s="64"/>
      <c r="BIC27" s="64"/>
      <c r="BID27" s="64"/>
      <c r="BIE27" s="64"/>
      <c r="BIF27" s="64"/>
      <c r="BIG27" s="64"/>
      <c r="BIH27" s="64"/>
      <c r="BII27" s="64"/>
      <c r="BIJ27" s="64"/>
      <c r="BIK27" s="64"/>
      <c r="BIL27" s="64"/>
      <c r="BIM27" s="64"/>
      <c r="BIN27" s="64"/>
      <c r="BIO27" s="64"/>
      <c r="BIP27" s="64"/>
      <c r="BIQ27" s="64"/>
      <c r="BIR27" s="64"/>
      <c r="BIS27" s="64"/>
      <c r="BIT27" s="64"/>
      <c r="BIU27" s="64"/>
      <c r="BIV27" s="64"/>
      <c r="BIW27" s="64"/>
      <c r="BIX27" s="64"/>
      <c r="BIY27" s="64"/>
      <c r="BIZ27" s="64"/>
      <c r="BJA27" s="64"/>
      <c r="BJB27" s="64"/>
      <c r="BJC27" s="64"/>
      <c r="BJD27" s="64"/>
      <c r="BJE27" s="64"/>
      <c r="BJF27" s="64"/>
      <c r="BJG27" s="64"/>
      <c r="BJH27" s="64"/>
      <c r="BJI27" s="64"/>
      <c r="BJJ27" s="64"/>
      <c r="BJK27" s="64"/>
      <c r="BJL27" s="64"/>
      <c r="BJM27" s="64"/>
      <c r="BJN27" s="64"/>
      <c r="BJO27" s="64"/>
      <c r="BJP27" s="64"/>
      <c r="BJQ27" s="64"/>
      <c r="BJR27" s="64"/>
      <c r="BJS27" s="64"/>
      <c r="BJT27" s="64"/>
      <c r="BJU27" s="64"/>
      <c r="BJV27" s="64"/>
      <c r="BJW27" s="64"/>
      <c r="BJX27" s="64"/>
      <c r="BJY27" s="64"/>
      <c r="BJZ27" s="64"/>
      <c r="BKA27" s="64"/>
      <c r="BKB27" s="64"/>
      <c r="BKC27" s="64"/>
      <c r="BKD27" s="64"/>
      <c r="BKE27" s="64"/>
      <c r="BKF27" s="64"/>
      <c r="BKG27" s="64"/>
      <c r="BKH27" s="64"/>
      <c r="BKI27" s="64"/>
      <c r="BKJ27" s="64"/>
      <c r="BKK27" s="64"/>
      <c r="BKL27" s="64"/>
      <c r="BKM27" s="64"/>
      <c r="BKN27" s="64"/>
      <c r="BKO27" s="64"/>
      <c r="BKP27" s="64"/>
      <c r="BKQ27" s="64"/>
      <c r="BKR27" s="64"/>
      <c r="BKS27" s="64"/>
      <c r="BKT27" s="64"/>
      <c r="BKU27" s="64"/>
      <c r="BKV27" s="64"/>
      <c r="BKW27" s="64"/>
      <c r="BKX27" s="64"/>
      <c r="BKY27" s="64"/>
      <c r="BKZ27" s="64"/>
      <c r="BLA27" s="64"/>
      <c r="BLB27" s="64"/>
      <c r="BLC27" s="64"/>
      <c r="BLD27" s="64"/>
      <c r="BLE27" s="64"/>
      <c r="BLF27" s="64"/>
      <c r="BLG27" s="64"/>
      <c r="BLH27" s="64"/>
      <c r="BLI27" s="64"/>
      <c r="BLJ27" s="64"/>
      <c r="BLK27" s="64"/>
      <c r="BLL27" s="64"/>
      <c r="BLM27" s="64"/>
      <c r="BLN27" s="64"/>
      <c r="BLO27" s="64"/>
      <c r="BLP27" s="64"/>
      <c r="BLQ27" s="64"/>
      <c r="BLR27" s="64"/>
      <c r="BLS27" s="64"/>
      <c r="BLT27" s="64"/>
      <c r="BLU27" s="64"/>
      <c r="BLV27" s="64"/>
      <c r="BLW27" s="64"/>
      <c r="BLX27" s="64"/>
      <c r="BLY27" s="64"/>
      <c r="BLZ27" s="64"/>
      <c r="BMA27" s="64"/>
      <c r="BMB27" s="64"/>
      <c r="BMC27" s="64"/>
      <c r="BMD27" s="64"/>
      <c r="BME27" s="64"/>
      <c r="BMF27" s="64"/>
      <c r="BMG27" s="64"/>
      <c r="BMH27" s="64"/>
      <c r="BMI27" s="64"/>
      <c r="BMJ27" s="64"/>
      <c r="BMK27" s="64"/>
      <c r="BML27" s="64"/>
      <c r="BMM27" s="64"/>
      <c r="BMN27" s="64"/>
      <c r="BMO27" s="64"/>
      <c r="BMP27" s="64"/>
      <c r="BMQ27" s="64"/>
      <c r="BMR27" s="64"/>
      <c r="BMS27" s="64"/>
      <c r="BMT27" s="64"/>
      <c r="BMU27" s="64"/>
      <c r="BMV27" s="64"/>
      <c r="BMW27" s="64"/>
      <c r="BMX27" s="64"/>
      <c r="BMY27" s="64"/>
      <c r="BMZ27" s="64"/>
      <c r="BNA27" s="64"/>
      <c r="BNB27" s="64"/>
      <c r="BNC27" s="64"/>
      <c r="BND27" s="64"/>
      <c r="BNE27" s="64"/>
      <c r="BNF27" s="64"/>
      <c r="BNG27" s="64"/>
      <c r="BNH27" s="64"/>
      <c r="BNI27" s="64"/>
      <c r="BNJ27" s="64"/>
      <c r="BNK27" s="64"/>
      <c r="BNL27" s="64"/>
      <c r="BNM27" s="64"/>
      <c r="BNN27" s="64"/>
      <c r="BNO27" s="64"/>
      <c r="BNP27" s="64"/>
      <c r="BNQ27" s="64"/>
      <c r="BNR27" s="64"/>
      <c r="BNS27" s="64"/>
      <c r="BNT27" s="64"/>
      <c r="BNU27" s="64"/>
      <c r="BNV27" s="64"/>
      <c r="BNW27" s="64"/>
      <c r="BNX27" s="64"/>
      <c r="BNY27" s="64"/>
      <c r="BNZ27" s="64"/>
      <c r="BOA27" s="64"/>
      <c r="BOB27" s="64"/>
      <c r="BOC27" s="64"/>
      <c r="BOD27" s="64"/>
      <c r="BOE27" s="64"/>
      <c r="BOF27" s="64"/>
      <c r="BOG27" s="64"/>
      <c r="BOH27" s="64"/>
      <c r="BOI27" s="64"/>
      <c r="BOJ27" s="64"/>
      <c r="BOK27" s="64"/>
      <c r="BOL27" s="64"/>
      <c r="BOM27" s="64"/>
      <c r="BON27" s="64"/>
      <c r="BOO27" s="64"/>
      <c r="BOP27" s="64"/>
      <c r="BOQ27" s="64"/>
      <c r="BOR27" s="64"/>
      <c r="BOS27" s="64"/>
      <c r="BOT27" s="64"/>
      <c r="BOU27" s="64"/>
      <c r="BOV27" s="64"/>
      <c r="BOW27" s="64"/>
      <c r="BOX27" s="64"/>
      <c r="BOY27" s="64"/>
      <c r="BOZ27" s="64"/>
      <c r="BPA27" s="64"/>
      <c r="BPB27" s="64"/>
      <c r="BPC27" s="64"/>
      <c r="BPD27" s="64"/>
      <c r="BPE27" s="64"/>
      <c r="BPF27" s="64"/>
      <c r="BPG27" s="64"/>
      <c r="BPH27" s="64"/>
      <c r="BPI27" s="64"/>
      <c r="BPJ27" s="64"/>
      <c r="BPK27" s="64"/>
      <c r="BPL27" s="64"/>
      <c r="BPM27" s="64"/>
      <c r="BPN27" s="64"/>
      <c r="BPO27" s="64"/>
      <c r="BPP27" s="64"/>
      <c r="BPQ27" s="64"/>
      <c r="BPR27" s="64"/>
      <c r="BPS27" s="64"/>
      <c r="BPT27" s="64"/>
      <c r="BPU27" s="64"/>
      <c r="BPV27" s="64"/>
      <c r="BPW27" s="64"/>
      <c r="BPX27" s="64"/>
      <c r="BPY27" s="64"/>
      <c r="BPZ27" s="64"/>
      <c r="BQA27" s="64"/>
      <c r="BQB27" s="64"/>
      <c r="BQC27" s="64"/>
      <c r="BQD27" s="64"/>
      <c r="BQE27" s="64"/>
      <c r="BQF27" s="64"/>
      <c r="BQG27" s="64"/>
      <c r="BQH27" s="64"/>
      <c r="BQI27" s="64"/>
      <c r="BQJ27" s="64"/>
      <c r="BQK27" s="64"/>
      <c r="BQL27" s="64"/>
      <c r="BQM27" s="64"/>
      <c r="BQN27" s="64"/>
      <c r="BQO27" s="64"/>
      <c r="BQP27" s="64"/>
      <c r="BQQ27" s="64"/>
      <c r="BQR27" s="64"/>
      <c r="BQS27" s="64"/>
      <c r="BQT27" s="64"/>
      <c r="BQU27" s="64"/>
      <c r="BQV27" s="64"/>
      <c r="BQW27" s="64"/>
      <c r="BQX27" s="64"/>
      <c r="BQY27" s="64"/>
      <c r="BQZ27" s="64"/>
      <c r="BRA27" s="64"/>
      <c r="BRB27" s="64"/>
      <c r="BRC27" s="64"/>
      <c r="BRD27" s="64"/>
      <c r="BRE27" s="64"/>
      <c r="BRF27" s="64"/>
      <c r="BRG27" s="64"/>
      <c r="BRH27" s="64"/>
      <c r="BRI27" s="64"/>
      <c r="BRJ27" s="64"/>
      <c r="BRK27" s="64"/>
      <c r="BRL27" s="64"/>
      <c r="BRM27" s="64"/>
      <c r="BRN27" s="64"/>
      <c r="BRO27" s="64"/>
      <c r="BRP27" s="64"/>
      <c r="BRQ27" s="64"/>
      <c r="BRR27" s="64"/>
      <c r="BRS27" s="64"/>
      <c r="BRT27" s="64"/>
      <c r="BRU27" s="64"/>
      <c r="BRV27" s="64"/>
      <c r="BRW27" s="64"/>
      <c r="BRX27" s="64"/>
      <c r="BRY27" s="64"/>
      <c r="BRZ27" s="64"/>
      <c r="BSA27" s="64"/>
      <c r="BSB27" s="64"/>
      <c r="BSC27" s="64"/>
      <c r="BSD27" s="64"/>
      <c r="BSE27" s="64"/>
      <c r="BSF27" s="64"/>
      <c r="BSG27" s="64"/>
      <c r="BSH27" s="64"/>
      <c r="BSI27" s="64"/>
      <c r="BSJ27" s="64"/>
      <c r="BSK27" s="64"/>
      <c r="BSL27" s="64"/>
      <c r="BSM27" s="64"/>
      <c r="BSN27" s="64"/>
      <c r="BSO27" s="64"/>
      <c r="BSP27" s="64"/>
      <c r="BSQ27" s="64"/>
      <c r="BSR27" s="64"/>
      <c r="BSS27" s="64"/>
      <c r="BST27" s="64"/>
      <c r="BSU27" s="64"/>
      <c r="BSV27" s="64"/>
      <c r="BSW27" s="64"/>
      <c r="BSX27" s="64"/>
      <c r="BSY27" s="64"/>
      <c r="BSZ27" s="64"/>
      <c r="BTA27" s="64"/>
      <c r="BTB27" s="64"/>
      <c r="BTC27" s="64"/>
      <c r="BTD27" s="64"/>
      <c r="BTE27" s="64"/>
      <c r="BTF27" s="64"/>
      <c r="BTG27" s="64"/>
      <c r="BTH27" s="64"/>
      <c r="BTI27" s="64"/>
      <c r="BTJ27" s="64"/>
      <c r="BTK27" s="64"/>
      <c r="BTL27" s="64"/>
      <c r="BTM27" s="64"/>
      <c r="BTN27" s="64"/>
      <c r="BTO27" s="64"/>
      <c r="BTP27" s="64"/>
      <c r="BTQ27" s="64"/>
      <c r="BTR27" s="64"/>
      <c r="BTS27" s="64"/>
      <c r="BTT27" s="64"/>
      <c r="BTU27" s="64"/>
      <c r="BTV27" s="64"/>
      <c r="BTW27" s="64"/>
      <c r="BTX27" s="64"/>
      <c r="BTY27" s="64"/>
      <c r="BTZ27" s="64"/>
      <c r="BUA27" s="64"/>
      <c r="BUB27" s="64"/>
      <c r="BUC27" s="64"/>
      <c r="BUD27" s="64"/>
      <c r="BUE27" s="64"/>
      <c r="BUF27" s="64"/>
      <c r="BUG27" s="64"/>
      <c r="BUH27" s="64"/>
      <c r="BUI27" s="64"/>
      <c r="BUJ27" s="64"/>
      <c r="BUK27" s="64"/>
      <c r="BUL27" s="64"/>
      <c r="BUM27" s="64"/>
      <c r="BUN27" s="64"/>
      <c r="BUO27" s="64"/>
      <c r="BUP27" s="64"/>
      <c r="BUQ27" s="64"/>
      <c r="BUR27" s="64"/>
      <c r="BUS27" s="64"/>
      <c r="BUT27" s="64"/>
      <c r="BUU27" s="64"/>
      <c r="BUV27" s="64"/>
      <c r="BUW27" s="64"/>
      <c r="BUX27" s="64"/>
      <c r="BUY27" s="64"/>
      <c r="BUZ27" s="64"/>
      <c r="BVA27" s="64"/>
      <c r="BVB27" s="64"/>
      <c r="BVC27" s="64"/>
      <c r="BVD27" s="64"/>
      <c r="BVE27" s="64"/>
      <c r="BVF27" s="64"/>
      <c r="BVG27" s="64"/>
      <c r="BVH27" s="64"/>
      <c r="BVI27" s="64"/>
      <c r="BVJ27" s="64"/>
      <c r="BVK27" s="64"/>
      <c r="BVL27" s="64"/>
      <c r="BVM27" s="64"/>
      <c r="BVN27" s="64"/>
      <c r="BVO27" s="64"/>
      <c r="BVP27" s="64"/>
      <c r="BVQ27" s="64"/>
      <c r="BVR27" s="64"/>
      <c r="BVS27" s="64"/>
      <c r="BVT27" s="64"/>
      <c r="BVU27" s="64"/>
      <c r="BVV27" s="64"/>
      <c r="BVW27" s="64"/>
      <c r="BVX27" s="64"/>
      <c r="BVY27" s="64"/>
      <c r="BVZ27" s="64"/>
      <c r="BWA27" s="64"/>
      <c r="BWB27" s="64"/>
      <c r="BWC27" s="64"/>
      <c r="BWD27" s="64"/>
      <c r="BWE27" s="64"/>
      <c r="BWF27" s="64"/>
      <c r="BWG27" s="64"/>
      <c r="BWH27" s="64"/>
      <c r="BWI27" s="64"/>
      <c r="BWJ27" s="64"/>
      <c r="BWK27" s="64"/>
      <c r="BWL27" s="64"/>
      <c r="BWM27" s="64"/>
      <c r="BWN27" s="64"/>
      <c r="BWO27" s="64"/>
      <c r="BWP27" s="64"/>
      <c r="BWQ27" s="64"/>
      <c r="BWR27" s="64"/>
      <c r="BWS27" s="64"/>
      <c r="BWT27" s="64"/>
      <c r="BWU27" s="64"/>
      <c r="BWV27" s="64"/>
      <c r="BWW27" s="64"/>
      <c r="BWX27" s="64"/>
      <c r="BWY27" s="64"/>
      <c r="BWZ27" s="64"/>
      <c r="BXA27" s="64"/>
      <c r="BXB27" s="64"/>
      <c r="BXC27" s="64"/>
      <c r="BXD27" s="64"/>
      <c r="BXE27" s="64"/>
      <c r="BXF27" s="64"/>
      <c r="BXG27" s="64"/>
      <c r="BXH27" s="64"/>
      <c r="BXI27" s="64"/>
      <c r="BXJ27" s="64"/>
      <c r="BXK27" s="64"/>
      <c r="BXL27" s="64"/>
      <c r="BXM27" s="64"/>
      <c r="BXN27" s="64"/>
      <c r="BXO27" s="64"/>
      <c r="BXP27" s="64"/>
      <c r="BXQ27" s="64"/>
      <c r="BXR27" s="64"/>
      <c r="BXS27" s="64"/>
      <c r="BXT27" s="64"/>
      <c r="BXU27" s="64"/>
      <c r="BXV27" s="64"/>
      <c r="BXW27" s="64"/>
      <c r="BXX27" s="64"/>
      <c r="BXY27" s="64"/>
      <c r="BXZ27" s="64"/>
      <c r="BYA27" s="64"/>
      <c r="BYB27" s="64"/>
      <c r="BYC27" s="64"/>
      <c r="BYD27" s="64"/>
      <c r="BYE27" s="64"/>
      <c r="BYF27" s="64"/>
      <c r="BYG27" s="64"/>
      <c r="BYH27" s="64"/>
      <c r="BYI27" s="64"/>
      <c r="BYJ27" s="64"/>
      <c r="BYK27" s="64"/>
      <c r="BYL27" s="64"/>
      <c r="BYM27" s="64"/>
      <c r="BYN27" s="64"/>
      <c r="BYO27" s="64"/>
      <c r="BYP27" s="64"/>
      <c r="BYQ27" s="64"/>
      <c r="BYR27" s="64"/>
      <c r="BYS27" s="64"/>
      <c r="BYT27" s="64"/>
      <c r="BYU27" s="64"/>
      <c r="BYV27" s="64"/>
      <c r="BYW27" s="64"/>
      <c r="BYX27" s="64"/>
      <c r="BYY27" s="64"/>
      <c r="BYZ27" s="64"/>
      <c r="BZA27" s="64"/>
      <c r="BZB27" s="64"/>
      <c r="BZC27" s="64"/>
      <c r="BZD27" s="64"/>
      <c r="BZE27" s="64"/>
      <c r="BZF27" s="64"/>
      <c r="BZG27" s="64"/>
      <c r="BZH27" s="64"/>
      <c r="BZI27" s="64"/>
      <c r="BZJ27" s="64"/>
      <c r="BZK27" s="64"/>
      <c r="BZL27" s="64"/>
      <c r="BZM27" s="64"/>
      <c r="BZN27" s="64"/>
      <c r="BZO27" s="64"/>
      <c r="BZP27" s="64"/>
      <c r="BZQ27" s="64"/>
      <c r="BZR27" s="64"/>
      <c r="BZS27" s="64"/>
      <c r="BZT27" s="64"/>
      <c r="BZU27" s="64"/>
      <c r="BZV27" s="64"/>
      <c r="BZW27" s="64"/>
      <c r="BZX27" s="64"/>
      <c r="BZY27" s="64"/>
      <c r="BZZ27" s="64"/>
      <c r="CAA27" s="64"/>
      <c r="CAB27" s="64"/>
      <c r="CAC27" s="64"/>
      <c r="CAD27" s="64"/>
      <c r="CAE27" s="64"/>
      <c r="CAF27" s="64"/>
      <c r="CAG27" s="64"/>
      <c r="CAH27" s="64"/>
      <c r="CAI27" s="64"/>
      <c r="CAJ27" s="64"/>
      <c r="CAK27" s="64"/>
      <c r="CAL27" s="64"/>
      <c r="CAM27" s="64"/>
      <c r="CAN27" s="64"/>
      <c r="CAO27" s="64"/>
      <c r="CAP27" s="64"/>
      <c r="CAQ27" s="64"/>
      <c r="CAR27" s="64"/>
      <c r="CAS27" s="64"/>
      <c r="CAT27" s="64"/>
      <c r="CAU27" s="64"/>
      <c r="CAV27" s="64"/>
      <c r="CAW27" s="64"/>
      <c r="CAX27" s="64"/>
      <c r="CAY27" s="64"/>
      <c r="CAZ27" s="64"/>
      <c r="CBA27" s="64"/>
      <c r="CBB27" s="64"/>
      <c r="CBC27" s="64"/>
      <c r="CBD27" s="64"/>
      <c r="CBE27" s="64"/>
      <c r="CBF27" s="64"/>
      <c r="CBG27" s="64"/>
      <c r="CBH27" s="64"/>
      <c r="CBI27" s="64"/>
      <c r="CBJ27" s="64"/>
      <c r="CBK27" s="64"/>
      <c r="CBL27" s="64"/>
      <c r="CBM27" s="64"/>
      <c r="CBN27" s="64"/>
      <c r="CBO27" s="64"/>
      <c r="CBP27" s="64"/>
      <c r="CBQ27" s="64"/>
      <c r="CBR27" s="64"/>
      <c r="CBS27" s="64"/>
      <c r="CBT27" s="64"/>
      <c r="CBU27" s="64"/>
      <c r="CBV27" s="64"/>
      <c r="CBW27" s="64"/>
      <c r="CBX27" s="64"/>
      <c r="CBY27" s="64"/>
      <c r="CBZ27" s="64"/>
      <c r="CCA27" s="64"/>
      <c r="CCB27" s="64"/>
      <c r="CCC27" s="64"/>
      <c r="CCD27" s="64"/>
      <c r="CCE27" s="64"/>
      <c r="CCF27" s="64"/>
      <c r="CCG27" s="64"/>
      <c r="CCH27" s="64"/>
      <c r="CCI27" s="64"/>
      <c r="CCJ27" s="64"/>
      <c r="CCK27" s="64"/>
      <c r="CCL27" s="64"/>
      <c r="CCM27" s="64"/>
      <c r="CCN27" s="64"/>
      <c r="CCO27" s="64"/>
      <c r="CCP27" s="64"/>
      <c r="CCQ27" s="64"/>
      <c r="CCR27" s="64"/>
      <c r="CCS27" s="64"/>
      <c r="CCT27" s="64"/>
      <c r="CCU27" s="64"/>
      <c r="CCV27" s="64"/>
      <c r="CCW27" s="64"/>
      <c r="CCX27" s="64"/>
      <c r="CCY27" s="64"/>
      <c r="CCZ27" s="64"/>
      <c r="CDA27" s="64"/>
      <c r="CDB27" s="64"/>
      <c r="CDC27" s="64"/>
      <c r="CDD27" s="64"/>
      <c r="CDE27" s="64"/>
      <c r="CDF27" s="64"/>
      <c r="CDG27" s="64"/>
      <c r="CDH27" s="64"/>
      <c r="CDI27" s="64"/>
      <c r="CDJ27" s="64"/>
      <c r="CDK27" s="64"/>
      <c r="CDL27" s="64"/>
      <c r="CDM27" s="64"/>
      <c r="CDN27" s="64"/>
      <c r="CDO27" s="64"/>
      <c r="CDP27" s="64"/>
      <c r="CDQ27" s="64"/>
      <c r="CDR27" s="64"/>
      <c r="CDS27" s="64"/>
      <c r="CDT27" s="64"/>
      <c r="CDU27" s="64"/>
      <c r="CDV27" s="64"/>
      <c r="CDW27" s="64"/>
      <c r="CDX27" s="64"/>
      <c r="CDY27" s="64"/>
      <c r="CDZ27" s="64"/>
      <c r="CEA27" s="64"/>
      <c r="CEB27" s="64"/>
      <c r="CEC27" s="64"/>
      <c r="CED27" s="64"/>
      <c r="CEE27" s="64"/>
      <c r="CEF27" s="64"/>
      <c r="CEG27" s="64"/>
      <c r="CEH27" s="64"/>
      <c r="CEI27" s="64"/>
      <c r="CEJ27" s="64"/>
      <c r="CEK27" s="64"/>
      <c r="CEL27" s="64"/>
      <c r="CEM27" s="64"/>
      <c r="CEN27" s="64"/>
      <c r="CEO27" s="64"/>
      <c r="CEP27" s="64"/>
      <c r="CEQ27" s="64"/>
      <c r="CER27" s="64"/>
      <c r="CES27" s="64"/>
      <c r="CET27" s="64"/>
      <c r="CEU27" s="64"/>
      <c r="CEV27" s="64"/>
      <c r="CEW27" s="64"/>
      <c r="CEX27" s="64"/>
      <c r="CEY27" s="64"/>
      <c r="CEZ27" s="64"/>
      <c r="CFA27" s="64"/>
      <c r="CFB27" s="64"/>
      <c r="CFC27" s="64"/>
      <c r="CFD27" s="64"/>
      <c r="CFE27" s="64"/>
      <c r="CFF27" s="64"/>
      <c r="CFG27" s="64"/>
      <c r="CFH27" s="64"/>
      <c r="CFI27" s="64"/>
      <c r="CFJ27" s="64"/>
      <c r="CFK27" s="64"/>
      <c r="CFL27" s="64"/>
      <c r="CFM27" s="64"/>
      <c r="CFN27" s="64"/>
      <c r="CFO27" s="64"/>
      <c r="CFP27" s="64"/>
      <c r="CFQ27" s="64"/>
      <c r="CFR27" s="64"/>
      <c r="CFS27" s="64"/>
      <c r="CFT27" s="64"/>
      <c r="CFU27" s="64"/>
      <c r="CFV27" s="64"/>
      <c r="CFW27" s="64"/>
      <c r="CFX27" s="64"/>
      <c r="CFY27" s="64"/>
      <c r="CFZ27" s="64"/>
      <c r="CGA27" s="64"/>
      <c r="CGB27" s="64"/>
      <c r="CGC27" s="64"/>
      <c r="CGD27" s="64"/>
      <c r="CGE27" s="64"/>
      <c r="CGF27" s="64"/>
      <c r="CGG27" s="64"/>
      <c r="CGH27" s="64"/>
      <c r="CGI27" s="64"/>
      <c r="CGJ27" s="64"/>
      <c r="CGK27" s="64"/>
      <c r="CGL27" s="64"/>
      <c r="CGM27" s="64"/>
      <c r="CGN27" s="64"/>
      <c r="CGO27" s="64"/>
      <c r="CGP27" s="64"/>
      <c r="CGQ27" s="64"/>
      <c r="CGR27" s="64"/>
      <c r="CGS27" s="64"/>
      <c r="CGT27" s="64"/>
      <c r="CGU27" s="64"/>
      <c r="CGV27" s="64"/>
      <c r="CGW27" s="64"/>
      <c r="CGX27" s="64"/>
      <c r="CGY27" s="64"/>
      <c r="CGZ27" s="64"/>
      <c r="CHA27" s="64"/>
      <c r="CHB27" s="64"/>
      <c r="CHC27" s="64"/>
      <c r="CHD27" s="64"/>
      <c r="CHE27" s="64"/>
      <c r="CHF27" s="64"/>
      <c r="CHG27" s="64"/>
      <c r="CHH27" s="64"/>
      <c r="CHI27" s="64"/>
      <c r="CHJ27" s="64"/>
      <c r="CHK27" s="64"/>
      <c r="CHL27" s="64"/>
      <c r="CHM27" s="64"/>
      <c r="CHN27" s="64"/>
      <c r="CHO27" s="64"/>
      <c r="CHP27" s="64"/>
      <c r="CHQ27" s="64"/>
      <c r="CHR27" s="64"/>
      <c r="CHS27" s="64"/>
      <c r="CHT27" s="64"/>
      <c r="CHU27" s="64"/>
      <c r="CHV27" s="64"/>
      <c r="CHW27" s="64"/>
      <c r="CHX27" s="64"/>
      <c r="CHY27" s="64"/>
      <c r="CHZ27" s="64"/>
      <c r="CIA27" s="64"/>
      <c r="CIB27" s="64"/>
      <c r="CIC27" s="64"/>
      <c r="CID27" s="64"/>
      <c r="CIE27" s="64"/>
      <c r="CIF27" s="64"/>
      <c r="CIG27" s="64"/>
      <c r="CIH27" s="64"/>
      <c r="CII27" s="64"/>
      <c r="CIJ27" s="64"/>
      <c r="CIK27" s="64"/>
      <c r="CIL27" s="64"/>
      <c r="CIM27" s="64"/>
      <c r="CIN27" s="64"/>
      <c r="CIO27" s="64"/>
      <c r="CIP27" s="64"/>
      <c r="CIQ27" s="64"/>
      <c r="CIR27" s="64"/>
      <c r="CIS27" s="64"/>
      <c r="CIT27" s="64"/>
      <c r="CIU27" s="64"/>
      <c r="CIV27" s="64"/>
      <c r="CIW27" s="64"/>
      <c r="CIX27" s="64"/>
      <c r="CIY27" s="64"/>
      <c r="CIZ27" s="64"/>
      <c r="CJA27" s="64"/>
      <c r="CJB27" s="64"/>
      <c r="CJC27" s="64"/>
      <c r="CJD27" s="64"/>
      <c r="CJE27" s="64"/>
      <c r="CJF27" s="64"/>
      <c r="CJG27" s="64"/>
      <c r="CJH27" s="64"/>
      <c r="CJI27" s="64"/>
      <c r="CJJ27" s="64"/>
      <c r="CJK27" s="64"/>
      <c r="CJL27" s="64"/>
      <c r="CJM27" s="64"/>
      <c r="CJN27" s="64"/>
      <c r="CJO27" s="64"/>
      <c r="CJP27" s="64"/>
      <c r="CJQ27" s="64"/>
      <c r="CJR27" s="64"/>
      <c r="CJS27" s="64"/>
      <c r="CJT27" s="64"/>
      <c r="CJU27" s="64"/>
      <c r="CJV27" s="64"/>
      <c r="CJW27" s="64"/>
      <c r="CJX27" s="64"/>
      <c r="CJY27" s="64"/>
      <c r="CJZ27" s="64"/>
      <c r="CKA27" s="64"/>
      <c r="CKB27" s="64"/>
      <c r="CKC27" s="64"/>
      <c r="CKD27" s="64"/>
      <c r="CKE27" s="64"/>
      <c r="CKF27" s="64"/>
      <c r="CKG27" s="64"/>
      <c r="CKH27" s="64"/>
      <c r="CKI27" s="64"/>
      <c r="CKJ27" s="64"/>
      <c r="CKK27" s="64"/>
      <c r="CKL27" s="64"/>
      <c r="CKM27" s="64"/>
      <c r="CKN27" s="64"/>
      <c r="CKO27" s="64"/>
      <c r="CKP27" s="64"/>
      <c r="CKQ27" s="64"/>
      <c r="CKR27" s="64"/>
      <c r="CKS27" s="64"/>
      <c r="CKT27" s="64"/>
      <c r="CKU27" s="64"/>
      <c r="CKV27" s="64"/>
      <c r="CKW27" s="64"/>
      <c r="CKX27" s="64"/>
      <c r="CKY27" s="64"/>
      <c r="CKZ27" s="64"/>
      <c r="CLA27" s="64"/>
      <c r="CLB27" s="64"/>
      <c r="CLC27" s="64"/>
      <c r="CLD27" s="64"/>
      <c r="CLE27" s="64"/>
      <c r="CLF27" s="64"/>
      <c r="CLG27" s="64"/>
      <c r="CLH27" s="64"/>
      <c r="CLI27" s="64"/>
      <c r="CLJ27" s="64"/>
      <c r="CLK27" s="64"/>
      <c r="CLL27" s="64"/>
      <c r="CLM27" s="64"/>
      <c r="CLN27" s="64"/>
      <c r="CLO27" s="64"/>
      <c r="CLP27" s="64"/>
      <c r="CLQ27" s="64"/>
      <c r="CLR27" s="64"/>
      <c r="CLS27" s="64"/>
      <c r="CLT27" s="64"/>
      <c r="CLU27" s="64"/>
      <c r="CLV27" s="64"/>
      <c r="CLW27" s="64"/>
      <c r="CLX27" s="64"/>
      <c r="CLY27" s="64"/>
      <c r="CLZ27" s="64"/>
      <c r="CMA27" s="64"/>
      <c r="CMB27" s="64"/>
      <c r="CMC27" s="64"/>
      <c r="CMD27" s="64"/>
      <c r="CME27" s="64"/>
      <c r="CMF27" s="64"/>
      <c r="CMG27" s="64"/>
      <c r="CMH27" s="64"/>
      <c r="CMI27" s="64"/>
      <c r="CMJ27" s="64"/>
      <c r="CMK27" s="64"/>
      <c r="CML27" s="64"/>
      <c r="CMM27" s="64"/>
      <c r="CMN27" s="64"/>
      <c r="CMO27" s="64"/>
      <c r="CMP27" s="64"/>
      <c r="CMQ27" s="64"/>
      <c r="CMR27" s="64"/>
      <c r="CMS27" s="64"/>
      <c r="CMT27" s="64"/>
      <c r="CMU27" s="64"/>
      <c r="CMV27" s="64"/>
      <c r="CMW27" s="64"/>
      <c r="CMX27" s="64"/>
      <c r="CMY27" s="64"/>
      <c r="CMZ27" s="64"/>
      <c r="CNA27" s="64"/>
      <c r="CNB27" s="64"/>
      <c r="CNC27" s="64"/>
      <c r="CND27" s="64"/>
      <c r="CNE27" s="64"/>
      <c r="CNF27" s="64"/>
      <c r="CNG27" s="64"/>
      <c r="CNH27" s="64"/>
      <c r="CNI27" s="64"/>
      <c r="CNJ27" s="64"/>
      <c r="CNK27" s="64"/>
      <c r="CNL27" s="64"/>
      <c r="CNM27" s="64"/>
      <c r="CNN27" s="64"/>
      <c r="CNO27" s="64"/>
      <c r="CNP27" s="64"/>
      <c r="CNQ27" s="64"/>
      <c r="CNR27" s="64"/>
      <c r="CNS27" s="64"/>
      <c r="CNT27" s="64"/>
      <c r="CNU27" s="64"/>
      <c r="CNV27" s="64"/>
      <c r="CNW27" s="64"/>
      <c r="CNX27" s="64"/>
      <c r="CNY27" s="64"/>
      <c r="CNZ27" s="64"/>
      <c r="COA27" s="64"/>
      <c r="COB27" s="64"/>
      <c r="COC27" s="64"/>
      <c r="COD27" s="64"/>
      <c r="COE27" s="64"/>
      <c r="COF27" s="64"/>
      <c r="COG27" s="64"/>
      <c r="COH27" s="64"/>
      <c r="COI27" s="64"/>
      <c r="COJ27" s="64"/>
      <c r="COK27" s="64"/>
      <c r="COL27" s="64"/>
      <c r="COM27" s="64"/>
      <c r="CON27" s="64"/>
      <c r="COO27" s="64"/>
      <c r="COP27" s="64"/>
      <c r="COQ27" s="64"/>
      <c r="COR27" s="64"/>
      <c r="COS27" s="64"/>
      <c r="COT27" s="64"/>
      <c r="COU27" s="64"/>
      <c r="COV27" s="64"/>
      <c r="COW27" s="64"/>
      <c r="COX27" s="64"/>
      <c r="COY27" s="64"/>
      <c r="COZ27" s="64"/>
      <c r="CPA27" s="64"/>
      <c r="CPB27" s="64"/>
      <c r="CPC27" s="64"/>
      <c r="CPD27" s="64"/>
      <c r="CPE27" s="64"/>
      <c r="CPF27" s="64"/>
      <c r="CPG27" s="64"/>
      <c r="CPH27" s="64"/>
      <c r="CPI27" s="64"/>
      <c r="CPJ27" s="64"/>
      <c r="CPK27" s="64"/>
      <c r="CPL27" s="64"/>
      <c r="CPM27" s="64"/>
      <c r="CPN27" s="64"/>
      <c r="CPO27" s="64"/>
      <c r="CPP27" s="64"/>
      <c r="CPQ27" s="64"/>
      <c r="CPR27" s="64"/>
      <c r="CPS27" s="64"/>
      <c r="CPT27" s="64"/>
      <c r="CPU27" s="64"/>
      <c r="CPV27" s="64"/>
      <c r="CPW27" s="64"/>
      <c r="CPX27" s="64"/>
      <c r="CPY27" s="64"/>
      <c r="CPZ27" s="64"/>
      <c r="CQA27" s="64"/>
      <c r="CQB27" s="64"/>
      <c r="CQC27" s="64"/>
      <c r="CQD27" s="64"/>
      <c r="CQE27" s="64"/>
      <c r="CQF27" s="64"/>
      <c r="CQG27" s="64"/>
      <c r="CQH27" s="64"/>
      <c r="CQI27" s="64"/>
      <c r="CQJ27" s="64"/>
      <c r="CQK27" s="64"/>
      <c r="CQL27" s="64"/>
      <c r="CQM27" s="64"/>
      <c r="CQN27" s="64"/>
      <c r="CQO27" s="64"/>
      <c r="CQP27" s="64"/>
      <c r="CQQ27" s="64"/>
      <c r="CQR27" s="64"/>
      <c r="CQS27" s="64"/>
      <c r="CQT27" s="64"/>
      <c r="CQU27" s="64"/>
      <c r="CQV27" s="64"/>
      <c r="CQW27" s="64"/>
      <c r="CQX27" s="64"/>
      <c r="CQY27" s="64"/>
      <c r="CQZ27" s="64"/>
      <c r="CRA27" s="64"/>
      <c r="CRB27" s="64"/>
      <c r="CRC27" s="64"/>
      <c r="CRD27" s="64"/>
      <c r="CRE27" s="64"/>
      <c r="CRF27" s="64"/>
      <c r="CRG27" s="64"/>
      <c r="CRH27" s="64"/>
      <c r="CRI27" s="64"/>
      <c r="CRJ27" s="64"/>
      <c r="CRK27" s="64"/>
      <c r="CRL27" s="64"/>
      <c r="CRM27" s="64"/>
      <c r="CRN27" s="64"/>
      <c r="CRO27" s="64"/>
      <c r="CRP27" s="64"/>
      <c r="CRQ27" s="64"/>
      <c r="CRR27" s="64"/>
      <c r="CRS27" s="64"/>
      <c r="CRT27" s="64"/>
      <c r="CRU27" s="64"/>
      <c r="CRV27" s="64"/>
      <c r="CRW27" s="64"/>
      <c r="CRX27" s="64"/>
      <c r="CRY27" s="64"/>
      <c r="CRZ27" s="64"/>
      <c r="CSA27" s="64"/>
      <c r="CSB27" s="64"/>
      <c r="CSC27" s="64"/>
      <c r="CSD27" s="64"/>
      <c r="CSE27" s="64"/>
      <c r="CSF27" s="64"/>
      <c r="CSG27" s="64"/>
      <c r="CSH27" s="64"/>
      <c r="CSI27" s="64"/>
      <c r="CSJ27" s="64"/>
      <c r="CSK27" s="64"/>
      <c r="CSL27" s="64"/>
      <c r="CSM27" s="64"/>
      <c r="CSN27" s="64"/>
      <c r="CSO27" s="64"/>
      <c r="CSP27" s="64"/>
      <c r="CSQ27" s="64"/>
      <c r="CSR27" s="64"/>
      <c r="CSS27" s="64"/>
      <c r="CST27" s="64"/>
      <c r="CSU27" s="64"/>
      <c r="CSV27" s="64"/>
      <c r="CSW27" s="64"/>
      <c r="CSX27" s="64"/>
      <c r="CSY27" s="64"/>
      <c r="CSZ27" s="64"/>
      <c r="CTA27" s="64"/>
      <c r="CTB27" s="64"/>
      <c r="CTC27" s="64"/>
      <c r="CTD27" s="64"/>
      <c r="CTE27" s="64"/>
      <c r="CTF27" s="64"/>
      <c r="CTG27" s="64"/>
      <c r="CTH27" s="64"/>
      <c r="CTI27" s="64"/>
      <c r="CTJ27" s="64"/>
      <c r="CTK27" s="64"/>
      <c r="CTL27" s="64"/>
      <c r="CTM27" s="64"/>
      <c r="CTN27" s="64"/>
      <c r="CTO27" s="64"/>
      <c r="CTP27" s="64"/>
      <c r="CTQ27" s="64"/>
      <c r="CTR27" s="64"/>
      <c r="CTS27" s="64"/>
      <c r="CTT27" s="64"/>
      <c r="CTU27" s="64"/>
      <c r="CTV27" s="64"/>
      <c r="CTW27" s="64"/>
      <c r="CTX27" s="64"/>
      <c r="CTY27" s="64"/>
      <c r="CTZ27" s="64"/>
      <c r="CUA27" s="64"/>
      <c r="CUB27" s="64"/>
      <c r="CUC27" s="64"/>
      <c r="CUD27" s="64"/>
      <c r="CUE27" s="64"/>
      <c r="CUF27" s="64"/>
      <c r="CUG27" s="64"/>
      <c r="CUH27" s="64"/>
      <c r="CUI27" s="64"/>
      <c r="CUJ27" s="64"/>
      <c r="CUK27" s="64"/>
      <c r="CUL27" s="64"/>
      <c r="CUM27" s="64"/>
      <c r="CUN27" s="64"/>
      <c r="CUO27" s="64"/>
      <c r="CUP27" s="64"/>
      <c r="CUQ27" s="64"/>
      <c r="CUR27" s="64"/>
      <c r="CUS27" s="64"/>
      <c r="CUT27" s="64"/>
      <c r="CUU27" s="64"/>
      <c r="CUV27" s="64"/>
      <c r="CUW27" s="64"/>
      <c r="CUX27" s="64"/>
      <c r="CUY27" s="64"/>
      <c r="CUZ27" s="64"/>
      <c r="CVA27" s="64"/>
      <c r="CVB27" s="64"/>
      <c r="CVC27" s="64"/>
      <c r="CVD27" s="64"/>
      <c r="CVE27" s="64"/>
      <c r="CVF27" s="64"/>
      <c r="CVG27" s="64"/>
      <c r="CVH27" s="64"/>
      <c r="CVI27" s="64"/>
      <c r="CVJ27" s="64"/>
      <c r="CVK27" s="64"/>
      <c r="CVL27" s="64"/>
      <c r="CVM27" s="64"/>
      <c r="CVN27" s="64"/>
      <c r="CVO27" s="64"/>
      <c r="CVP27" s="64"/>
      <c r="CVQ27" s="64"/>
      <c r="CVR27" s="64"/>
      <c r="CVS27" s="64"/>
      <c r="CVT27" s="64"/>
      <c r="CVU27" s="64"/>
      <c r="CVV27" s="64"/>
      <c r="CVW27" s="64"/>
      <c r="CVX27" s="64"/>
      <c r="CVY27" s="64"/>
      <c r="CVZ27" s="64"/>
      <c r="CWA27" s="64"/>
      <c r="CWB27" s="64"/>
      <c r="CWC27" s="64"/>
      <c r="CWD27" s="64"/>
      <c r="CWE27" s="64"/>
      <c r="CWF27" s="64"/>
      <c r="CWG27" s="64"/>
      <c r="CWH27" s="64"/>
      <c r="CWI27" s="64"/>
      <c r="CWJ27" s="64"/>
      <c r="CWK27" s="64"/>
      <c r="CWL27" s="64"/>
      <c r="CWM27" s="64"/>
      <c r="CWN27" s="64"/>
      <c r="CWO27" s="64"/>
      <c r="CWP27" s="64"/>
      <c r="CWQ27" s="64"/>
      <c r="CWR27" s="64"/>
      <c r="CWS27" s="64"/>
      <c r="CWT27" s="64"/>
      <c r="CWU27" s="64"/>
      <c r="CWV27" s="64"/>
      <c r="CWW27" s="64"/>
      <c r="CWX27" s="64"/>
      <c r="CWY27" s="64"/>
      <c r="CWZ27" s="64"/>
      <c r="CXA27" s="64"/>
      <c r="CXB27" s="64"/>
      <c r="CXC27" s="64"/>
      <c r="CXD27" s="64"/>
      <c r="CXE27" s="64"/>
      <c r="CXF27" s="64"/>
      <c r="CXG27" s="64"/>
      <c r="CXH27" s="64"/>
      <c r="CXI27" s="64"/>
      <c r="CXJ27" s="64"/>
      <c r="CXK27" s="64"/>
      <c r="CXL27" s="64"/>
      <c r="CXM27" s="64"/>
      <c r="CXN27" s="64"/>
      <c r="CXO27" s="64"/>
      <c r="CXP27" s="64"/>
      <c r="CXQ27" s="64"/>
      <c r="CXR27" s="64"/>
      <c r="CXS27" s="64"/>
      <c r="CXT27" s="64"/>
      <c r="CXU27" s="64"/>
      <c r="CXV27" s="64"/>
      <c r="CXW27" s="64"/>
      <c r="CXX27" s="64"/>
      <c r="CXY27" s="64"/>
      <c r="CXZ27" s="64"/>
      <c r="CYA27" s="64"/>
      <c r="CYB27" s="64"/>
      <c r="CYC27" s="64"/>
      <c r="CYD27" s="64"/>
      <c r="CYE27" s="64"/>
      <c r="CYF27" s="64"/>
      <c r="CYG27" s="64"/>
      <c r="CYH27" s="64"/>
      <c r="CYI27" s="64"/>
      <c r="CYJ27" s="64"/>
      <c r="CYK27" s="64"/>
      <c r="CYL27" s="64"/>
      <c r="CYM27" s="64"/>
      <c r="CYN27" s="64"/>
      <c r="CYO27" s="64"/>
      <c r="CYP27" s="64"/>
      <c r="CYQ27" s="64"/>
      <c r="CYR27" s="64"/>
      <c r="CYS27" s="64"/>
      <c r="CYT27" s="64"/>
      <c r="CYU27" s="64"/>
      <c r="CYV27" s="64"/>
      <c r="CYW27" s="64"/>
      <c r="CYX27" s="64"/>
      <c r="CYY27" s="64"/>
      <c r="CYZ27" s="64"/>
      <c r="CZA27" s="64"/>
      <c r="CZB27" s="64"/>
      <c r="CZC27" s="64"/>
      <c r="CZD27" s="64"/>
      <c r="CZE27" s="64"/>
      <c r="CZF27" s="64"/>
      <c r="CZG27" s="64"/>
      <c r="CZH27" s="64"/>
      <c r="CZI27" s="64"/>
      <c r="CZJ27" s="64"/>
      <c r="CZK27" s="64"/>
      <c r="CZL27" s="64"/>
      <c r="CZM27" s="64"/>
      <c r="CZN27" s="64"/>
      <c r="CZO27" s="64"/>
      <c r="CZP27" s="64"/>
      <c r="CZQ27" s="64"/>
      <c r="CZR27" s="64"/>
      <c r="CZS27" s="64"/>
      <c r="CZT27" s="64"/>
      <c r="CZU27" s="64"/>
      <c r="CZV27" s="64"/>
      <c r="CZW27" s="64"/>
      <c r="CZX27" s="64"/>
      <c r="CZY27" s="64"/>
      <c r="CZZ27" s="64"/>
      <c r="DAA27" s="64"/>
      <c r="DAB27" s="64"/>
      <c r="DAC27" s="64"/>
      <c r="DAD27" s="64"/>
      <c r="DAE27" s="64"/>
      <c r="DAF27" s="64"/>
      <c r="DAG27" s="64"/>
      <c r="DAH27" s="64"/>
      <c r="DAI27" s="64"/>
      <c r="DAJ27" s="64"/>
      <c r="DAK27" s="64"/>
      <c r="DAL27" s="64"/>
      <c r="DAM27" s="64"/>
      <c r="DAN27" s="64"/>
      <c r="DAO27" s="64"/>
      <c r="DAP27" s="64"/>
      <c r="DAQ27" s="64"/>
      <c r="DAR27" s="64"/>
      <c r="DAS27" s="64"/>
      <c r="DAT27" s="64"/>
      <c r="DAU27" s="64"/>
      <c r="DAV27" s="64"/>
      <c r="DAW27" s="64"/>
      <c r="DAX27" s="64"/>
      <c r="DAY27" s="64"/>
      <c r="DAZ27" s="64"/>
      <c r="DBA27" s="64"/>
      <c r="DBB27" s="64"/>
      <c r="DBC27" s="64"/>
      <c r="DBD27" s="64"/>
      <c r="DBE27" s="64"/>
      <c r="DBF27" s="64"/>
      <c r="DBG27" s="64"/>
      <c r="DBH27" s="64"/>
      <c r="DBI27" s="64"/>
      <c r="DBJ27" s="64"/>
      <c r="DBK27" s="64"/>
      <c r="DBL27" s="64"/>
      <c r="DBM27" s="64"/>
      <c r="DBN27" s="64"/>
      <c r="DBO27" s="64"/>
      <c r="DBP27" s="64"/>
      <c r="DBQ27" s="64"/>
      <c r="DBR27" s="64"/>
      <c r="DBS27" s="64"/>
      <c r="DBT27" s="64"/>
      <c r="DBU27" s="64"/>
      <c r="DBV27" s="64"/>
      <c r="DBW27" s="64"/>
      <c r="DBX27" s="64"/>
      <c r="DBY27" s="64"/>
      <c r="DBZ27" s="64"/>
      <c r="DCA27" s="64"/>
      <c r="DCB27" s="64"/>
      <c r="DCC27" s="64"/>
      <c r="DCD27" s="64"/>
      <c r="DCE27" s="64"/>
      <c r="DCF27" s="64"/>
      <c r="DCG27" s="64"/>
      <c r="DCH27" s="64"/>
      <c r="DCI27" s="64"/>
      <c r="DCJ27" s="64"/>
      <c r="DCK27" s="64"/>
      <c r="DCL27" s="64"/>
      <c r="DCM27" s="64"/>
      <c r="DCN27" s="64"/>
      <c r="DCO27" s="64"/>
      <c r="DCP27" s="64"/>
      <c r="DCQ27" s="64"/>
      <c r="DCR27" s="64"/>
      <c r="DCS27" s="64"/>
      <c r="DCT27" s="64"/>
    </row>
    <row r="28" spans="1:2802" s="120" customFormat="1" x14ac:dyDescent="0.2">
      <c r="A28" s="122" t="str">
        <f t="shared" si="5"/>
        <v/>
      </c>
      <c r="B28" s="6"/>
      <c r="C28" s="6"/>
      <c r="D28" s="42"/>
      <c r="E28" s="178"/>
      <c r="F28" s="179"/>
      <c r="G28" s="178"/>
      <c r="H28" s="6"/>
      <c r="I28" s="127"/>
      <c r="J28" s="3"/>
      <c r="K28" s="127" t="s">
        <v>243</v>
      </c>
      <c r="L28" s="127"/>
      <c r="M28" s="127"/>
      <c r="N28" s="129"/>
      <c r="O28" s="180"/>
      <c r="P28" s="125"/>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c r="IW28" s="64"/>
      <c r="IX28" s="64"/>
      <c r="IY28" s="64"/>
      <c r="IZ28" s="64"/>
      <c r="JA28" s="64"/>
      <c r="JB28" s="64"/>
      <c r="JC28" s="64"/>
      <c r="JD28" s="64"/>
      <c r="JE28" s="64"/>
      <c r="JF28" s="64"/>
      <c r="JG28" s="64"/>
      <c r="JH28" s="64"/>
      <c r="JI28" s="64"/>
      <c r="JJ28" s="64"/>
      <c r="JK28" s="64"/>
      <c r="JL28" s="64"/>
      <c r="JM28" s="64"/>
      <c r="JN28" s="64"/>
      <c r="JO28" s="64"/>
      <c r="JP28" s="64"/>
      <c r="JQ28" s="64"/>
      <c r="JR28" s="64"/>
      <c r="JS28" s="64"/>
      <c r="JT28" s="64"/>
      <c r="JU28" s="64"/>
      <c r="JV28" s="64"/>
      <c r="JW28" s="64"/>
      <c r="JX28" s="64"/>
      <c r="JY28" s="64"/>
      <c r="JZ28" s="64"/>
      <c r="KA28" s="64"/>
      <c r="KB28" s="64"/>
      <c r="KC28" s="64"/>
      <c r="KD28" s="64"/>
      <c r="KE28" s="64"/>
      <c r="KF28" s="64"/>
      <c r="KG28" s="64"/>
      <c r="KH28" s="64"/>
      <c r="KI28" s="64"/>
      <c r="KJ28" s="64"/>
      <c r="KK28" s="64"/>
      <c r="KL28" s="64"/>
      <c r="KM28" s="64"/>
      <c r="KN28" s="64"/>
      <c r="KO28" s="64"/>
      <c r="KP28" s="64"/>
      <c r="KQ28" s="64"/>
      <c r="KR28" s="64"/>
      <c r="KS28" s="64"/>
      <c r="KT28" s="64"/>
      <c r="KU28" s="64"/>
      <c r="KV28" s="64"/>
      <c r="KW28" s="64"/>
      <c r="KX28" s="64"/>
      <c r="KY28" s="64"/>
      <c r="KZ28" s="64"/>
      <c r="LA28" s="64"/>
      <c r="LB28" s="64"/>
      <c r="LC28" s="64"/>
      <c r="LD28" s="64"/>
      <c r="LE28" s="64"/>
      <c r="LF28" s="64"/>
      <c r="LG28" s="64"/>
      <c r="LH28" s="64"/>
      <c r="LI28" s="64"/>
      <c r="LJ28" s="64"/>
      <c r="LK28" s="64"/>
      <c r="LL28" s="64"/>
      <c r="LM28" s="64"/>
      <c r="LN28" s="64"/>
      <c r="LO28" s="64"/>
      <c r="LP28" s="64"/>
      <c r="LQ28" s="64"/>
      <c r="LR28" s="64"/>
      <c r="LS28" s="64"/>
      <c r="LT28" s="64"/>
      <c r="LU28" s="64"/>
      <c r="LV28" s="64"/>
      <c r="LW28" s="64"/>
      <c r="LX28" s="64"/>
      <c r="LY28" s="64"/>
      <c r="LZ28" s="64"/>
      <c r="MA28" s="64"/>
      <c r="MB28" s="64"/>
      <c r="MC28" s="64"/>
      <c r="MD28" s="64"/>
      <c r="ME28" s="64"/>
      <c r="MF28" s="64"/>
      <c r="MG28" s="64"/>
      <c r="MH28" s="64"/>
      <c r="MI28" s="64"/>
      <c r="MJ28" s="64"/>
      <c r="MK28" s="64"/>
      <c r="ML28" s="64"/>
      <c r="MM28" s="64"/>
      <c r="MN28" s="64"/>
      <c r="MO28" s="64"/>
      <c r="MP28" s="64"/>
      <c r="MQ28" s="64"/>
      <c r="MR28" s="64"/>
      <c r="MS28" s="64"/>
      <c r="MT28" s="64"/>
      <c r="MU28" s="64"/>
      <c r="MV28" s="64"/>
      <c r="MW28" s="64"/>
      <c r="MX28" s="64"/>
      <c r="MY28" s="64"/>
      <c r="MZ28" s="64"/>
      <c r="NA28" s="64"/>
      <c r="NB28" s="64"/>
      <c r="NC28" s="64"/>
      <c r="ND28" s="64"/>
      <c r="NE28" s="64"/>
      <c r="NF28" s="64"/>
      <c r="NG28" s="64"/>
      <c r="NH28" s="64"/>
      <c r="NI28" s="64"/>
      <c r="NJ28" s="64"/>
      <c r="NK28" s="64"/>
      <c r="NL28" s="64"/>
      <c r="NM28" s="64"/>
      <c r="NN28" s="64"/>
      <c r="NO28" s="64"/>
      <c r="NP28" s="64"/>
      <c r="NQ28" s="64"/>
      <c r="NR28" s="64"/>
      <c r="NS28" s="64"/>
      <c r="NT28" s="64"/>
      <c r="NU28" s="64"/>
      <c r="NV28" s="64"/>
      <c r="NW28" s="64"/>
      <c r="NX28" s="64"/>
      <c r="NY28" s="64"/>
      <c r="NZ28" s="64"/>
      <c r="OA28" s="64"/>
      <c r="OB28" s="64"/>
      <c r="OC28" s="64"/>
      <c r="OD28" s="64"/>
      <c r="OE28" s="64"/>
      <c r="OF28" s="64"/>
      <c r="OG28" s="64"/>
      <c r="OH28" s="64"/>
      <c r="OI28" s="64"/>
      <c r="OJ28" s="64"/>
      <c r="OK28" s="64"/>
      <c r="OL28" s="64"/>
      <c r="OM28" s="64"/>
      <c r="ON28" s="64"/>
      <c r="OO28" s="64"/>
      <c r="OP28" s="64"/>
      <c r="OQ28" s="64"/>
      <c r="OR28" s="64"/>
      <c r="OS28" s="64"/>
      <c r="OT28" s="64"/>
      <c r="OU28" s="64"/>
      <c r="OV28" s="64"/>
      <c r="OW28" s="64"/>
      <c r="OX28" s="64"/>
      <c r="OY28" s="64"/>
      <c r="OZ28" s="64"/>
      <c r="PA28" s="64"/>
      <c r="PB28" s="64"/>
      <c r="PC28" s="64"/>
      <c r="PD28" s="64"/>
      <c r="PE28" s="64"/>
      <c r="PF28" s="64"/>
      <c r="PG28" s="64"/>
      <c r="PH28" s="64"/>
      <c r="PI28" s="64"/>
      <c r="PJ28" s="64"/>
      <c r="PK28" s="64"/>
      <c r="PL28" s="64"/>
      <c r="PM28" s="64"/>
      <c r="PN28" s="64"/>
      <c r="PO28" s="64"/>
      <c r="PP28" s="64"/>
      <c r="PQ28" s="64"/>
      <c r="PR28" s="64"/>
      <c r="PS28" s="64"/>
      <c r="PT28" s="64"/>
      <c r="PU28" s="64"/>
      <c r="PV28" s="64"/>
      <c r="PW28" s="64"/>
      <c r="PX28" s="64"/>
      <c r="PY28" s="64"/>
      <c r="PZ28" s="64"/>
      <c r="QA28" s="64"/>
      <c r="QB28" s="64"/>
      <c r="QC28" s="64"/>
      <c r="QD28" s="64"/>
      <c r="QE28" s="64"/>
      <c r="QF28" s="64"/>
      <c r="QG28" s="64"/>
      <c r="QH28" s="64"/>
      <c r="QI28" s="64"/>
      <c r="QJ28" s="64"/>
      <c r="QK28" s="64"/>
      <c r="QL28" s="64"/>
      <c r="QM28" s="64"/>
      <c r="QN28" s="64"/>
      <c r="QO28" s="64"/>
      <c r="QP28" s="64"/>
      <c r="QQ28" s="64"/>
      <c r="QR28" s="64"/>
      <c r="QS28" s="64"/>
      <c r="QT28" s="64"/>
      <c r="QU28" s="64"/>
      <c r="QV28" s="64"/>
      <c r="QW28" s="64"/>
      <c r="QX28" s="64"/>
      <c r="QY28" s="64"/>
      <c r="QZ28" s="64"/>
      <c r="RA28" s="64"/>
      <c r="RB28" s="64"/>
      <c r="RC28" s="64"/>
      <c r="RD28" s="64"/>
      <c r="RE28" s="64"/>
      <c r="RF28" s="64"/>
      <c r="RG28" s="64"/>
      <c r="RH28" s="64"/>
      <c r="RI28" s="64"/>
      <c r="RJ28" s="64"/>
      <c r="RK28" s="64"/>
      <c r="RL28" s="64"/>
      <c r="RM28" s="64"/>
      <c r="RN28" s="64"/>
      <c r="RO28" s="64"/>
      <c r="RP28" s="64"/>
      <c r="RQ28" s="64"/>
      <c r="RR28" s="64"/>
      <c r="RS28" s="64"/>
      <c r="RT28" s="64"/>
      <c r="RU28" s="64"/>
      <c r="RV28" s="64"/>
      <c r="RW28" s="64"/>
      <c r="RX28" s="64"/>
      <c r="RY28" s="64"/>
      <c r="RZ28" s="64"/>
      <c r="SA28" s="64"/>
      <c r="SB28" s="64"/>
      <c r="SC28" s="64"/>
      <c r="SD28" s="64"/>
      <c r="SE28" s="64"/>
      <c r="SF28" s="64"/>
      <c r="SG28" s="64"/>
      <c r="SH28" s="64"/>
      <c r="SI28" s="64"/>
      <c r="SJ28" s="64"/>
      <c r="SK28" s="64"/>
      <c r="SL28" s="64"/>
      <c r="SM28" s="64"/>
      <c r="SN28" s="64"/>
      <c r="SO28" s="64"/>
      <c r="SP28" s="64"/>
      <c r="SQ28" s="64"/>
      <c r="SR28" s="64"/>
      <c r="SS28" s="64"/>
      <c r="ST28" s="64"/>
      <c r="SU28" s="64"/>
      <c r="SV28" s="64"/>
      <c r="SW28" s="64"/>
      <c r="SX28" s="64"/>
      <c r="SY28" s="64"/>
      <c r="SZ28" s="64"/>
      <c r="TA28" s="64"/>
      <c r="TB28" s="64"/>
      <c r="TC28" s="64"/>
      <c r="TD28" s="64"/>
      <c r="TE28" s="64"/>
      <c r="TF28" s="64"/>
      <c r="TG28" s="64"/>
      <c r="TH28" s="64"/>
      <c r="TI28" s="64"/>
      <c r="TJ28" s="64"/>
      <c r="TK28" s="64"/>
      <c r="TL28" s="64"/>
      <c r="TM28" s="64"/>
      <c r="TN28" s="64"/>
      <c r="TO28" s="64"/>
      <c r="TP28" s="64"/>
      <c r="TQ28" s="64"/>
      <c r="TR28" s="64"/>
      <c r="TS28" s="64"/>
      <c r="TT28" s="64"/>
      <c r="TU28" s="64"/>
      <c r="TV28" s="64"/>
      <c r="TW28" s="64"/>
      <c r="TX28" s="64"/>
      <c r="TY28" s="64"/>
      <c r="TZ28" s="64"/>
      <c r="UA28" s="64"/>
      <c r="UB28" s="64"/>
      <c r="UC28" s="64"/>
      <c r="UD28" s="64"/>
      <c r="UE28" s="64"/>
      <c r="UF28" s="64"/>
      <c r="UG28" s="64"/>
      <c r="UH28" s="64"/>
      <c r="UI28" s="64"/>
      <c r="UJ28" s="64"/>
      <c r="UK28" s="64"/>
      <c r="UL28" s="64"/>
      <c r="UM28" s="64"/>
      <c r="UN28" s="64"/>
      <c r="UO28" s="64"/>
      <c r="UP28" s="64"/>
      <c r="UQ28" s="64"/>
      <c r="UR28" s="64"/>
      <c r="US28" s="64"/>
      <c r="UT28" s="64"/>
      <c r="UU28" s="64"/>
      <c r="UV28" s="64"/>
      <c r="UW28" s="64"/>
      <c r="UX28" s="64"/>
      <c r="UY28" s="64"/>
      <c r="UZ28" s="64"/>
      <c r="VA28" s="64"/>
      <c r="VB28" s="64"/>
      <c r="VC28" s="64"/>
      <c r="VD28" s="64"/>
      <c r="VE28" s="64"/>
      <c r="VF28" s="64"/>
      <c r="VG28" s="64"/>
      <c r="VH28" s="64"/>
      <c r="VI28" s="64"/>
      <c r="VJ28" s="64"/>
      <c r="VK28" s="64"/>
      <c r="VL28" s="64"/>
      <c r="VM28" s="64"/>
      <c r="VN28" s="64"/>
      <c r="VO28" s="64"/>
      <c r="VP28" s="64"/>
      <c r="VQ28" s="64"/>
      <c r="VR28" s="64"/>
      <c r="VS28" s="64"/>
      <c r="VT28" s="64"/>
      <c r="VU28" s="64"/>
      <c r="VV28" s="64"/>
      <c r="VW28" s="64"/>
      <c r="VX28" s="64"/>
      <c r="VY28" s="64"/>
      <c r="VZ28" s="64"/>
      <c r="WA28" s="64"/>
      <c r="WB28" s="64"/>
      <c r="WC28" s="64"/>
      <c r="WD28" s="64"/>
      <c r="WE28" s="64"/>
      <c r="WF28" s="64"/>
      <c r="WG28" s="64"/>
      <c r="WH28" s="64"/>
      <c r="WI28" s="64"/>
      <c r="WJ28" s="64"/>
      <c r="WK28" s="64"/>
      <c r="WL28" s="64"/>
      <c r="WM28" s="64"/>
      <c r="WN28" s="64"/>
      <c r="WO28" s="64"/>
      <c r="WP28" s="64"/>
      <c r="WQ28" s="64"/>
      <c r="WR28" s="64"/>
      <c r="WS28" s="64"/>
      <c r="WT28" s="64"/>
      <c r="WU28" s="64"/>
      <c r="WV28" s="64"/>
      <c r="WW28" s="64"/>
      <c r="WX28" s="64"/>
      <c r="WY28" s="64"/>
      <c r="WZ28" s="64"/>
      <c r="XA28" s="64"/>
      <c r="XB28" s="64"/>
      <c r="XC28" s="64"/>
      <c r="XD28" s="64"/>
      <c r="XE28" s="64"/>
      <c r="XF28" s="64"/>
      <c r="XG28" s="64"/>
      <c r="XH28" s="64"/>
      <c r="XI28" s="64"/>
      <c r="XJ28" s="64"/>
      <c r="XK28" s="64"/>
      <c r="XL28" s="64"/>
      <c r="XM28" s="64"/>
      <c r="XN28" s="64"/>
      <c r="XO28" s="64"/>
      <c r="XP28" s="64"/>
      <c r="XQ28" s="64"/>
      <c r="XR28" s="64"/>
      <c r="XS28" s="64"/>
      <c r="XT28" s="64"/>
      <c r="XU28" s="64"/>
      <c r="XV28" s="64"/>
      <c r="XW28" s="64"/>
      <c r="XX28" s="64"/>
      <c r="XY28" s="64"/>
      <c r="XZ28" s="64"/>
      <c r="YA28" s="64"/>
      <c r="YB28" s="64"/>
      <c r="YC28" s="64"/>
      <c r="YD28" s="64"/>
      <c r="YE28" s="64"/>
      <c r="YF28" s="64"/>
      <c r="YG28" s="64"/>
      <c r="YH28" s="64"/>
      <c r="YI28" s="64"/>
      <c r="YJ28" s="64"/>
      <c r="YK28" s="64"/>
      <c r="YL28" s="64"/>
      <c r="YM28" s="64"/>
      <c r="YN28" s="64"/>
      <c r="YO28" s="64"/>
      <c r="YP28" s="64"/>
      <c r="YQ28" s="64"/>
      <c r="YR28" s="64"/>
      <c r="YS28" s="64"/>
      <c r="YT28" s="64"/>
      <c r="YU28" s="64"/>
      <c r="YV28" s="64"/>
      <c r="YW28" s="64"/>
      <c r="YX28" s="64"/>
      <c r="YY28" s="64"/>
      <c r="YZ28" s="64"/>
      <c r="ZA28" s="64"/>
      <c r="ZB28" s="64"/>
      <c r="ZC28" s="64"/>
      <c r="ZD28" s="64"/>
      <c r="ZE28" s="64"/>
      <c r="ZF28" s="64"/>
      <c r="ZG28" s="64"/>
      <c r="ZH28" s="64"/>
      <c r="ZI28" s="64"/>
      <c r="ZJ28" s="64"/>
      <c r="ZK28" s="64"/>
      <c r="ZL28" s="64"/>
      <c r="ZM28" s="64"/>
      <c r="ZN28" s="64"/>
      <c r="ZO28" s="64"/>
      <c r="ZP28" s="64"/>
      <c r="ZQ28" s="64"/>
      <c r="ZR28" s="64"/>
      <c r="ZS28" s="64"/>
      <c r="ZT28" s="64"/>
      <c r="ZU28" s="64"/>
      <c r="ZV28" s="64"/>
      <c r="ZW28" s="64"/>
      <c r="ZX28" s="64"/>
      <c r="ZY28" s="64"/>
      <c r="ZZ28" s="64"/>
      <c r="AAA28" s="64"/>
      <c r="AAB28" s="64"/>
      <c r="AAC28" s="64"/>
      <c r="AAD28" s="64"/>
      <c r="AAE28" s="64"/>
      <c r="AAF28" s="64"/>
      <c r="AAG28" s="64"/>
      <c r="AAH28" s="64"/>
      <c r="AAI28" s="64"/>
      <c r="AAJ28" s="64"/>
      <c r="AAK28" s="64"/>
      <c r="AAL28" s="64"/>
      <c r="AAM28" s="64"/>
      <c r="AAN28" s="64"/>
      <c r="AAO28" s="64"/>
      <c r="AAP28" s="64"/>
      <c r="AAQ28" s="64"/>
      <c r="AAR28" s="64"/>
      <c r="AAS28" s="64"/>
      <c r="AAT28" s="64"/>
      <c r="AAU28" s="64"/>
      <c r="AAV28" s="64"/>
      <c r="AAW28" s="64"/>
      <c r="AAX28" s="64"/>
      <c r="AAY28" s="64"/>
      <c r="AAZ28" s="64"/>
      <c r="ABA28" s="64"/>
      <c r="ABB28" s="64"/>
      <c r="ABC28" s="64"/>
      <c r="ABD28" s="64"/>
      <c r="ABE28" s="64"/>
      <c r="ABF28" s="64"/>
      <c r="ABG28" s="64"/>
      <c r="ABH28" s="64"/>
      <c r="ABI28" s="64"/>
      <c r="ABJ28" s="64"/>
      <c r="ABK28" s="64"/>
      <c r="ABL28" s="64"/>
      <c r="ABM28" s="64"/>
      <c r="ABN28" s="64"/>
      <c r="ABO28" s="64"/>
      <c r="ABP28" s="64"/>
      <c r="ABQ28" s="64"/>
      <c r="ABR28" s="64"/>
      <c r="ABS28" s="64"/>
      <c r="ABT28" s="64"/>
      <c r="ABU28" s="64"/>
      <c r="ABV28" s="64"/>
      <c r="ABW28" s="64"/>
      <c r="ABX28" s="64"/>
      <c r="ABY28" s="64"/>
      <c r="ABZ28" s="64"/>
      <c r="ACA28" s="64"/>
      <c r="ACB28" s="64"/>
      <c r="ACC28" s="64"/>
      <c r="ACD28" s="64"/>
      <c r="ACE28" s="64"/>
      <c r="ACF28" s="64"/>
      <c r="ACG28" s="64"/>
      <c r="ACH28" s="64"/>
      <c r="ACI28" s="64"/>
      <c r="ACJ28" s="64"/>
      <c r="ACK28" s="64"/>
      <c r="ACL28" s="64"/>
      <c r="ACM28" s="64"/>
      <c r="ACN28" s="64"/>
      <c r="ACO28" s="64"/>
      <c r="ACP28" s="64"/>
      <c r="ACQ28" s="64"/>
      <c r="ACR28" s="64"/>
      <c r="ACS28" s="64"/>
      <c r="ACT28" s="64"/>
      <c r="ACU28" s="64"/>
      <c r="ACV28" s="64"/>
      <c r="ACW28" s="64"/>
      <c r="ACX28" s="64"/>
      <c r="ACY28" s="64"/>
      <c r="ACZ28" s="64"/>
      <c r="ADA28" s="64"/>
      <c r="ADB28" s="64"/>
      <c r="ADC28" s="64"/>
      <c r="ADD28" s="64"/>
      <c r="ADE28" s="64"/>
      <c r="ADF28" s="64"/>
      <c r="ADG28" s="64"/>
      <c r="ADH28" s="64"/>
      <c r="ADI28" s="64"/>
      <c r="ADJ28" s="64"/>
      <c r="ADK28" s="64"/>
      <c r="ADL28" s="64"/>
      <c r="ADM28" s="64"/>
      <c r="ADN28" s="64"/>
      <c r="ADO28" s="64"/>
      <c r="ADP28" s="64"/>
      <c r="ADQ28" s="64"/>
      <c r="ADR28" s="64"/>
      <c r="ADS28" s="64"/>
      <c r="ADT28" s="64"/>
      <c r="ADU28" s="64"/>
      <c r="ADV28" s="64"/>
      <c r="ADW28" s="64"/>
      <c r="ADX28" s="64"/>
      <c r="ADY28" s="64"/>
      <c r="ADZ28" s="64"/>
      <c r="AEA28" s="64"/>
      <c r="AEB28" s="64"/>
      <c r="AEC28" s="64"/>
      <c r="AED28" s="64"/>
      <c r="AEE28" s="64"/>
      <c r="AEF28" s="64"/>
      <c r="AEG28" s="64"/>
      <c r="AEH28" s="64"/>
      <c r="AEI28" s="64"/>
      <c r="AEJ28" s="64"/>
      <c r="AEK28" s="64"/>
      <c r="AEL28" s="64"/>
      <c r="AEM28" s="64"/>
      <c r="AEN28" s="64"/>
      <c r="AEO28" s="64"/>
      <c r="AEP28" s="64"/>
      <c r="AEQ28" s="64"/>
      <c r="AER28" s="64"/>
      <c r="AES28" s="64"/>
      <c r="AET28" s="64"/>
      <c r="AEU28" s="64"/>
      <c r="AEV28" s="64"/>
      <c r="AEW28" s="64"/>
      <c r="AEX28" s="64"/>
      <c r="AEY28" s="64"/>
      <c r="AEZ28" s="64"/>
      <c r="AFA28" s="64"/>
      <c r="AFB28" s="64"/>
      <c r="AFC28" s="64"/>
      <c r="AFD28" s="64"/>
      <c r="AFE28" s="64"/>
      <c r="AFF28" s="64"/>
      <c r="AFG28" s="64"/>
      <c r="AFH28" s="64"/>
      <c r="AFI28" s="64"/>
      <c r="AFJ28" s="64"/>
      <c r="AFK28" s="64"/>
      <c r="AFL28" s="64"/>
      <c r="AFM28" s="64"/>
      <c r="AFN28" s="64"/>
      <c r="AFO28" s="64"/>
      <c r="AFP28" s="64"/>
      <c r="AFQ28" s="64"/>
      <c r="AFR28" s="64"/>
      <c r="AFS28" s="64"/>
      <c r="AFT28" s="64"/>
      <c r="AFU28" s="64"/>
      <c r="AFV28" s="64"/>
      <c r="AFW28" s="64"/>
      <c r="AFX28" s="64"/>
      <c r="AFY28" s="64"/>
      <c r="AFZ28" s="64"/>
      <c r="AGA28" s="64"/>
      <c r="AGB28" s="64"/>
      <c r="AGC28" s="64"/>
      <c r="AGD28" s="64"/>
      <c r="AGE28" s="64"/>
      <c r="AGF28" s="64"/>
      <c r="AGG28" s="64"/>
      <c r="AGH28" s="64"/>
      <c r="AGI28" s="64"/>
      <c r="AGJ28" s="64"/>
      <c r="AGK28" s="64"/>
      <c r="AGL28" s="64"/>
      <c r="AGM28" s="64"/>
      <c r="AGN28" s="64"/>
      <c r="AGO28" s="64"/>
      <c r="AGP28" s="64"/>
      <c r="AGQ28" s="64"/>
      <c r="AGR28" s="64"/>
      <c r="AGS28" s="64"/>
      <c r="AGT28" s="64"/>
      <c r="AGU28" s="64"/>
      <c r="AGV28" s="64"/>
      <c r="AGW28" s="64"/>
      <c r="AGX28" s="64"/>
      <c r="AGY28" s="64"/>
      <c r="AGZ28" s="64"/>
      <c r="AHA28" s="64"/>
      <c r="AHB28" s="64"/>
      <c r="AHC28" s="64"/>
      <c r="AHD28" s="64"/>
      <c r="AHE28" s="64"/>
      <c r="AHF28" s="64"/>
      <c r="AHG28" s="64"/>
      <c r="AHH28" s="64"/>
      <c r="AHI28" s="64"/>
      <c r="AHJ28" s="64"/>
      <c r="AHK28" s="64"/>
      <c r="AHL28" s="64"/>
      <c r="AHM28" s="64"/>
      <c r="AHN28" s="64"/>
      <c r="AHO28" s="64"/>
      <c r="AHP28" s="64"/>
      <c r="AHQ28" s="64"/>
      <c r="AHR28" s="64"/>
      <c r="AHS28" s="64"/>
      <c r="AHT28" s="64"/>
      <c r="AHU28" s="64"/>
      <c r="AHV28" s="64"/>
      <c r="AHW28" s="64"/>
      <c r="AHX28" s="64"/>
      <c r="AHY28" s="64"/>
      <c r="AHZ28" s="64"/>
      <c r="AIA28" s="64"/>
      <c r="AIB28" s="64"/>
      <c r="AIC28" s="64"/>
      <c r="AID28" s="64"/>
      <c r="AIE28" s="64"/>
      <c r="AIF28" s="64"/>
      <c r="AIG28" s="64"/>
      <c r="AIH28" s="64"/>
      <c r="AII28" s="64"/>
      <c r="AIJ28" s="64"/>
      <c r="AIK28" s="64"/>
      <c r="AIL28" s="64"/>
      <c r="AIM28" s="64"/>
      <c r="AIN28" s="64"/>
      <c r="AIO28" s="64"/>
      <c r="AIP28" s="64"/>
      <c r="AIQ28" s="64"/>
      <c r="AIR28" s="64"/>
      <c r="AIS28" s="64"/>
      <c r="AIT28" s="64"/>
      <c r="AIU28" s="64"/>
      <c r="AIV28" s="64"/>
      <c r="AIW28" s="64"/>
      <c r="AIX28" s="64"/>
      <c r="AIY28" s="64"/>
      <c r="AIZ28" s="64"/>
      <c r="AJA28" s="64"/>
      <c r="AJB28" s="64"/>
      <c r="AJC28" s="64"/>
      <c r="AJD28" s="64"/>
      <c r="AJE28" s="64"/>
      <c r="AJF28" s="64"/>
      <c r="AJG28" s="64"/>
      <c r="AJH28" s="64"/>
      <c r="AJI28" s="64"/>
      <c r="AJJ28" s="64"/>
      <c r="AJK28" s="64"/>
      <c r="AJL28" s="64"/>
      <c r="AJM28" s="64"/>
      <c r="AJN28" s="64"/>
      <c r="AJO28" s="64"/>
      <c r="AJP28" s="64"/>
      <c r="AJQ28" s="64"/>
      <c r="AJR28" s="64"/>
      <c r="AJS28" s="64"/>
      <c r="AJT28" s="64"/>
      <c r="AJU28" s="64"/>
      <c r="AJV28" s="64"/>
      <c r="AJW28" s="64"/>
      <c r="AJX28" s="64"/>
      <c r="AJY28" s="64"/>
      <c r="AJZ28" s="64"/>
      <c r="AKA28" s="64"/>
      <c r="AKB28" s="64"/>
      <c r="AKC28" s="64"/>
      <c r="AKD28" s="64"/>
      <c r="AKE28" s="64"/>
      <c r="AKF28" s="64"/>
      <c r="AKG28" s="64"/>
      <c r="AKH28" s="64"/>
      <c r="AKI28" s="64"/>
      <c r="AKJ28" s="64"/>
      <c r="AKK28" s="64"/>
      <c r="AKL28" s="64"/>
      <c r="AKM28" s="64"/>
      <c r="AKN28" s="64"/>
      <c r="AKO28" s="64"/>
      <c r="AKP28" s="64"/>
      <c r="AKQ28" s="64"/>
      <c r="AKR28" s="64"/>
      <c r="AKS28" s="64"/>
      <c r="AKT28" s="64"/>
      <c r="AKU28" s="64"/>
      <c r="AKV28" s="64"/>
      <c r="AKW28" s="64"/>
      <c r="AKX28" s="64"/>
      <c r="AKY28" s="64"/>
      <c r="AKZ28" s="64"/>
      <c r="ALA28" s="64"/>
      <c r="ALB28" s="64"/>
      <c r="ALC28" s="64"/>
      <c r="ALD28" s="64"/>
      <c r="ALE28" s="64"/>
      <c r="ALF28" s="64"/>
      <c r="ALG28" s="64"/>
      <c r="ALH28" s="64"/>
      <c r="ALI28" s="64"/>
      <c r="ALJ28" s="64"/>
      <c r="ALK28" s="64"/>
      <c r="ALL28" s="64"/>
      <c r="ALM28" s="64"/>
      <c r="ALN28" s="64"/>
      <c r="ALO28" s="64"/>
      <c r="ALP28" s="64"/>
      <c r="ALQ28" s="64"/>
      <c r="ALR28" s="64"/>
      <c r="ALS28" s="64"/>
      <c r="ALT28" s="64"/>
      <c r="ALU28" s="64"/>
      <c r="ALV28" s="64"/>
      <c r="ALW28" s="64"/>
      <c r="ALX28" s="64"/>
      <c r="ALY28" s="64"/>
      <c r="ALZ28" s="64"/>
      <c r="AMA28" s="64"/>
      <c r="AMB28" s="64"/>
      <c r="AMC28" s="64"/>
      <c r="AMD28" s="64"/>
      <c r="AME28" s="64"/>
      <c r="AMF28" s="64"/>
      <c r="AMG28" s="64"/>
      <c r="AMH28" s="64"/>
      <c r="AMI28" s="64"/>
      <c r="AMJ28" s="64"/>
      <c r="AMK28" s="64"/>
      <c r="AML28" s="64"/>
      <c r="AMM28" s="64"/>
      <c r="AMN28" s="64"/>
      <c r="AMO28" s="64"/>
      <c r="AMP28" s="64"/>
      <c r="AMQ28" s="64"/>
      <c r="AMR28" s="64"/>
      <c r="AMS28" s="64"/>
      <c r="AMT28" s="64"/>
      <c r="AMU28" s="64"/>
      <c r="AMV28" s="64"/>
      <c r="AMW28" s="64"/>
      <c r="AMX28" s="64"/>
      <c r="AMY28" s="64"/>
      <c r="AMZ28" s="64"/>
      <c r="ANA28" s="64"/>
      <c r="ANB28" s="64"/>
      <c r="ANC28" s="64"/>
      <c r="AND28" s="64"/>
      <c r="ANE28" s="64"/>
      <c r="ANF28" s="64"/>
      <c r="ANG28" s="64"/>
      <c r="ANH28" s="64"/>
      <c r="ANI28" s="64"/>
      <c r="ANJ28" s="64"/>
      <c r="ANK28" s="64"/>
      <c r="ANL28" s="64"/>
      <c r="ANM28" s="64"/>
      <c r="ANN28" s="64"/>
      <c r="ANO28" s="64"/>
      <c r="ANP28" s="64"/>
      <c r="ANQ28" s="64"/>
      <c r="ANR28" s="64"/>
      <c r="ANS28" s="64"/>
      <c r="ANT28" s="64"/>
      <c r="ANU28" s="64"/>
      <c r="ANV28" s="64"/>
      <c r="ANW28" s="64"/>
      <c r="ANX28" s="64"/>
      <c r="ANY28" s="64"/>
      <c r="ANZ28" s="64"/>
      <c r="AOA28" s="64"/>
      <c r="AOB28" s="64"/>
      <c r="AOC28" s="64"/>
      <c r="AOD28" s="64"/>
      <c r="AOE28" s="64"/>
      <c r="AOF28" s="64"/>
      <c r="AOG28" s="64"/>
      <c r="AOH28" s="64"/>
      <c r="AOI28" s="64"/>
      <c r="AOJ28" s="64"/>
      <c r="AOK28" s="64"/>
      <c r="AOL28" s="64"/>
      <c r="AOM28" s="64"/>
      <c r="AON28" s="64"/>
      <c r="AOO28" s="64"/>
      <c r="AOP28" s="64"/>
      <c r="AOQ28" s="64"/>
      <c r="AOR28" s="64"/>
      <c r="AOS28" s="64"/>
      <c r="AOT28" s="64"/>
      <c r="AOU28" s="64"/>
      <c r="AOV28" s="64"/>
      <c r="AOW28" s="64"/>
      <c r="AOX28" s="64"/>
      <c r="AOY28" s="64"/>
      <c r="AOZ28" s="64"/>
      <c r="APA28" s="64"/>
      <c r="APB28" s="64"/>
      <c r="APC28" s="64"/>
      <c r="APD28" s="64"/>
      <c r="APE28" s="64"/>
      <c r="APF28" s="64"/>
      <c r="APG28" s="64"/>
      <c r="APH28" s="64"/>
      <c r="API28" s="64"/>
      <c r="APJ28" s="64"/>
      <c r="APK28" s="64"/>
      <c r="APL28" s="64"/>
      <c r="APM28" s="64"/>
      <c r="APN28" s="64"/>
      <c r="APO28" s="64"/>
      <c r="APP28" s="64"/>
      <c r="APQ28" s="64"/>
      <c r="APR28" s="64"/>
      <c r="APS28" s="64"/>
      <c r="APT28" s="64"/>
      <c r="APU28" s="64"/>
      <c r="APV28" s="64"/>
      <c r="APW28" s="64"/>
      <c r="APX28" s="64"/>
      <c r="APY28" s="64"/>
      <c r="APZ28" s="64"/>
      <c r="AQA28" s="64"/>
      <c r="AQB28" s="64"/>
      <c r="AQC28" s="64"/>
      <c r="AQD28" s="64"/>
      <c r="AQE28" s="64"/>
      <c r="AQF28" s="64"/>
      <c r="AQG28" s="64"/>
      <c r="AQH28" s="64"/>
      <c r="AQI28" s="64"/>
      <c r="AQJ28" s="64"/>
      <c r="AQK28" s="64"/>
      <c r="AQL28" s="64"/>
      <c r="AQM28" s="64"/>
      <c r="AQN28" s="64"/>
      <c r="AQO28" s="64"/>
      <c r="AQP28" s="64"/>
      <c r="AQQ28" s="64"/>
      <c r="AQR28" s="64"/>
      <c r="AQS28" s="64"/>
      <c r="AQT28" s="64"/>
      <c r="AQU28" s="64"/>
      <c r="AQV28" s="64"/>
      <c r="AQW28" s="64"/>
      <c r="AQX28" s="64"/>
      <c r="AQY28" s="64"/>
      <c r="AQZ28" s="64"/>
      <c r="ARA28" s="64"/>
      <c r="ARB28" s="64"/>
      <c r="ARC28" s="64"/>
      <c r="ARD28" s="64"/>
      <c r="ARE28" s="64"/>
      <c r="ARF28" s="64"/>
      <c r="ARG28" s="64"/>
      <c r="ARH28" s="64"/>
      <c r="ARI28" s="64"/>
      <c r="ARJ28" s="64"/>
      <c r="ARK28" s="64"/>
      <c r="ARL28" s="64"/>
      <c r="ARM28" s="64"/>
      <c r="ARN28" s="64"/>
      <c r="ARO28" s="64"/>
      <c r="ARP28" s="64"/>
      <c r="ARQ28" s="64"/>
      <c r="ARR28" s="64"/>
      <c r="ARS28" s="64"/>
      <c r="ART28" s="64"/>
      <c r="ARU28" s="64"/>
      <c r="ARV28" s="64"/>
      <c r="ARW28" s="64"/>
      <c r="ARX28" s="64"/>
      <c r="ARY28" s="64"/>
      <c r="ARZ28" s="64"/>
      <c r="ASA28" s="64"/>
      <c r="ASB28" s="64"/>
      <c r="ASC28" s="64"/>
      <c r="ASD28" s="64"/>
      <c r="ASE28" s="64"/>
      <c r="ASF28" s="64"/>
      <c r="ASG28" s="64"/>
      <c r="ASH28" s="64"/>
      <c r="ASI28" s="64"/>
      <c r="ASJ28" s="64"/>
      <c r="ASK28" s="64"/>
      <c r="ASL28" s="64"/>
      <c r="ASM28" s="64"/>
      <c r="ASN28" s="64"/>
      <c r="ASO28" s="64"/>
      <c r="ASP28" s="64"/>
      <c r="ASQ28" s="64"/>
      <c r="ASR28" s="64"/>
      <c r="ASS28" s="64"/>
      <c r="AST28" s="64"/>
      <c r="ASU28" s="64"/>
      <c r="ASV28" s="64"/>
      <c r="ASW28" s="64"/>
      <c r="ASX28" s="64"/>
      <c r="ASY28" s="64"/>
      <c r="ASZ28" s="64"/>
      <c r="ATA28" s="64"/>
      <c r="ATB28" s="64"/>
      <c r="ATC28" s="64"/>
      <c r="ATD28" s="64"/>
      <c r="ATE28" s="64"/>
      <c r="ATF28" s="64"/>
      <c r="ATG28" s="64"/>
      <c r="ATH28" s="64"/>
      <c r="ATI28" s="64"/>
      <c r="ATJ28" s="64"/>
      <c r="ATK28" s="64"/>
      <c r="ATL28" s="64"/>
      <c r="ATM28" s="64"/>
      <c r="ATN28" s="64"/>
      <c r="ATO28" s="64"/>
      <c r="ATP28" s="64"/>
      <c r="ATQ28" s="64"/>
      <c r="ATR28" s="64"/>
      <c r="ATS28" s="64"/>
      <c r="ATT28" s="64"/>
      <c r="ATU28" s="64"/>
      <c r="ATV28" s="64"/>
      <c r="ATW28" s="64"/>
      <c r="ATX28" s="64"/>
      <c r="ATY28" s="64"/>
      <c r="ATZ28" s="64"/>
      <c r="AUA28" s="64"/>
      <c r="AUB28" s="64"/>
      <c r="AUC28" s="64"/>
      <c r="AUD28" s="64"/>
      <c r="AUE28" s="64"/>
      <c r="AUF28" s="64"/>
      <c r="AUG28" s="64"/>
      <c r="AUH28" s="64"/>
      <c r="AUI28" s="64"/>
      <c r="AUJ28" s="64"/>
      <c r="AUK28" s="64"/>
      <c r="AUL28" s="64"/>
      <c r="AUM28" s="64"/>
      <c r="AUN28" s="64"/>
      <c r="AUO28" s="64"/>
      <c r="AUP28" s="64"/>
      <c r="AUQ28" s="64"/>
      <c r="AUR28" s="64"/>
      <c r="AUS28" s="64"/>
      <c r="AUT28" s="64"/>
      <c r="AUU28" s="64"/>
      <c r="AUV28" s="64"/>
      <c r="AUW28" s="64"/>
      <c r="AUX28" s="64"/>
      <c r="AUY28" s="64"/>
      <c r="AUZ28" s="64"/>
      <c r="AVA28" s="64"/>
      <c r="AVB28" s="64"/>
      <c r="AVC28" s="64"/>
      <c r="AVD28" s="64"/>
      <c r="AVE28" s="64"/>
      <c r="AVF28" s="64"/>
      <c r="AVG28" s="64"/>
      <c r="AVH28" s="64"/>
      <c r="AVI28" s="64"/>
      <c r="AVJ28" s="64"/>
      <c r="AVK28" s="64"/>
      <c r="AVL28" s="64"/>
      <c r="AVM28" s="64"/>
      <c r="AVN28" s="64"/>
      <c r="AVO28" s="64"/>
      <c r="AVP28" s="64"/>
      <c r="AVQ28" s="64"/>
      <c r="AVR28" s="64"/>
      <c r="AVS28" s="64"/>
      <c r="AVT28" s="64"/>
      <c r="AVU28" s="64"/>
      <c r="AVV28" s="64"/>
      <c r="AVW28" s="64"/>
      <c r="AVX28" s="64"/>
      <c r="AVY28" s="64"/>
      <c r="AVZ28" s="64"/>
      <c r="AWA28" s="64"/>
      <c r="AWB28" s="64"/>
      <c r="AWC28" s="64"/>
      <c r="AWD28" s="64"/>
      <c r="AWE28" s="64"/>
      <c r="AWF28" s="64"/>
      <c r="AWG28" s="64"/>
      <c r="AWH28" s="64"/>
      <c r="AWI28" s="64"/>
      <c r="AWJ28" s="64"/>
      <c r="AWK28" s="64"/>
      <c r="AWL28" s="64"/>
      <c r="AWM28" s="64"/>
      <c r="AWN28" s="64"/>
      <c r="AWO28" s="64"/>
      <c r="AWP28" s="64"/>
      <c r="AWQ28" s="64"/>
      <c r="AWR28" s="64"/>
      <c r="AWS28" s="64"/>
      <c r="AWT28" s="64"/>
      <c r="AWU28" s="64"/>
      <c r="AWV28" s="64"/>
      <c r="AWW28" s="64"/>
      <c r="AWX28" s="64"/>
      <c r="AWY28" s="64"/>
      <c r="AWZ28" s="64"/>
      <c r="AXA28" s="64"/>
      <c r="AXB28" s="64"/>
      <c r="AXC28" s="64"/>
      <c r="AXD28" s="64"/>
      <c r="AXE28" s="64"/>
      <c r="AXF28" s="64"/>
      <c r="AXG28" s="64"/>
      <c r="AXH28" s="64"/>
      <c r="AXI28" s="64"/>
      <c r="AXJ28" s="64"/>
      <c r="AXK28" s="64"/>
      <c r="AXL28" s="64"/>
      <c r="AXM28" s="64"/>
      <c r="AXN28" s="64"/>
      <c r="AXO28" s="64"/>
      <c r="AXP28" s="64"/>
      <c r="AXQ28" s="64"/>
      <c r="AXR28" s="64"/>
      <c r="AXS28" s="64"/>
      <c r="AXT28" s="64"/>
      <c r="AXU28" s="64"/>
      <c r="AXV28" s="64"/>
      <c r="AXW28" s="64"/>
      <c r="AXX28" s="64"/>
      <c r="AXY28" s="64"/>
      <c r="AXZ28" s="64"/>
      <c r="AYA28" s="64"/>
      <c r="AYB28" s="64"/>
      <c r="AYC28" s="64"/>
      <c r="AYD28" s="64"/>
      <c r="AYE28" s="64"/>
      <c r="AYF28" s="64"/>
      <c r="AYG28" s="64"/>
      <c r="AYH28" s="64"/>
      <c r="AYI28" s="64"/>
      <c r="AYJ28" s="64"/>
      <c r="AYK28" s="64"/>
      <c r="AYL28" s="64"/>
      <c r="AYM28" s="64"/>
      <c r="AYN28" s="64"/>
      <c r="AYO28" s="64"/>
      <c r="AYP28" s="64"/>
      <c r="AYQ28" s="64"/>
      <c r="AYR28" s="64"/>
      <c r="AYS28" s="64"/>
      <c r="AYT28" s="64"/>
      <c r="AYU28" s="64"/>
      <c r="AYV28" s="64"/>
      <c r="AYW28" s="64"/>
      <c r="AYX28" s="64"/>
      <c r="AYY28" s="64"/>
      <c r="AYZ28" s="64"/>
      <c r="AZA28" s="64"/>
      <c r="AZB28" s="64"/>
      <c r="AZC28" s="64"/>
      <c r="AZD28" s="64"/>
      <c r="AZE28" s="64"/>
      <c r="AZF28" s="64"/>
      <c r="AZG28" s="64"/>
      <c r="AZH28" s="64"/>
      <c r="AZI28" s="64"/>
      <c r="AZJ28" s="64"/>
      <c r="AZK28" s="64"/>
      <c r="AZL28" s="64"/>
      <c r="AZM28" s="64"/>
      <c r="AZN28" s="64"/>
      <c r="AZO28" s="64"/>
      <c r="AZP28" s="64"/>
      <c r="AZQ28" s="64"/>
      <c r="AZR28" s="64"/>
      <c r="AZS28" s="64"/>
      <c r="AZT28" s="64"/>
      <c r="AZU28" s="64"/>
      <c r="AZV28" s="64"/>
      <c r="AZW28" s="64"/>
      <c r="AZX28" s="64"/>
      <c r="AZY28" s="64"/>
      <c r="AZZ28" s="64"/>
      <c r="BAA28" s="64"/>
      <c r="BAB28" s="64"/>
      <c r="BAC28" s="64"/>
      <c r="BAD28" s="64"/>
      <c r="BAE28" s="64"/>
      <c r="BAF28" s="64"/>
      <c r="BAG28" s="64"/>
      <c r="BAH28" s="64"/>
      <c r="BAI28" s="64"/>
      <c r="BAJ28" s="64"/>
      <c r="BAK28" s="64"/>
      <c r="BAL28" s="64"/>
      <c r="BAM28" s="64"/>
      <c r="BAN28" s="64"/>
      <c r="BAO28" s="64"/>
      <c r="BAP28" s="64"/>
      <c r="BAQ28" s="64"/>
      <c r="BAR28" s="64"/>
      <c r="BAS28" s="64"/>
      <c r="BAT28" s="64"/>
      <c r="BAU28" s="64"/>
      <c r="BAV28" s="64"/>
      <c r="BAW28" s="64"/>
      <c r="BAX28" s="64"/>
      <c r="BAY28" s="64"/>
      <c r="BAZ28" s="64"/>
      <c r="BBA28" s="64"/>
      <c r="BBB28" s="64"/>
      <c r="BBC28" s="64"/>
      <c r="BBD28" s="64"/>
      <c r="BBE28" s="64"/>
      <c r="BBF28" s="64"/>
      <c r="BBG28" s="64"/>
      <c r="BBH28" s="64"/>
      <c r="BBI28" s="64"/>
      <c r="BBJ28" s="64"/>
      <c r="BBK28" s="64"/>
      <c r="BBL28" s="64"/>
      <c r="BBM28" s="64"/>
      <c r="BBN28" s="64"/>
      <c r="BBO28" s="64"/>
      <c r="BBP28" s="64"/>
      <c r="BBQ28" s="64"/>
      <c r="BBR28" s="64"/>
      <c r="BBS28" s="64"/>
      <c r="BBT28" s="64"/>
      <c r="BBU28" s="64"/>
      <c r="BBV28" s="64"/>
      <c r="BBW28" s="64"/>
      <c r="BBX28" s="64"/>
      <c r="BBY28" s="64"/>
      <c r="BBZ28" s="64"/>
      <c r="BCA28" s="64"/>
      <c r="BCB28" s="64"/>
      <c r="BCC28" s="64"/>
      <c r="BCD28" s="64"/>
      <c r="BCE28" s="64"/>
      <c r="BCF28" s="64"/>
      <c r="BCG28" s="64"/>
      <c r="BCH28" s="64"/>
      <c r="BCI28" s="64"/>
      <c r="BCJ28" s="64"/>
      <c r="BCK28" s="64"/>
      <c r="BCL28" s="64"/>
      <c r="BCM28" s="64"/>
      <c r="BCN28" s="64"/>
      <c r="BCO28" s="64"/>
      <c r="BCP28" s="64"/>
      <c r="BCQ28" s="64"/>
      <c r="BCR28" s="64"/>
      <c r="BCS28" s="64"/>
      <c r="BCT28" s="64"/>
      <c r="BCU28" s="64"/>
      <c r="BCV28" s="64"/>
      <c r="BCW28" s="64"/>
      <c r="BCX28" s="64"/>
      <c r="BCY28" s="64"/>
      <c r="BCZ28" s="64"/>
      <c r="BDA28" s="64"/>
      <c r="BDB28" s="64"/>
      <c r="BDC28" s="64"/>
      <c r="BDD28" s="64"/>
      <c r="BDE28" s="64"/>
      <c r="BDF28" s="64"/>
      <c r="BDG28" s="64"/>
      <c r="BDH28" s="64"/>
      <c r="BDI28" s="64"/>
      <c r="BDJ28" s="64"/>
      <c r="BDK28" s="64"/>
      <c r="BDL28" s="64"/>
      <c r="BDM28" s="64"/>
      <c r="BDN28" s="64"/>
      <c r="BDO28" s="64"/>
      <c r="BDP28" s="64"/>
      <c r="BDQ28" s="64"/>
      <c r="BDR28" s="64"/>
      <c r="BDS28" s="64"/>
      <c r="BDT28" s="64"/>
      <c r="BDU28" s="64"/>
      <c r="BDV28" s="64"/>
      <c r="BDW28" s="64"/>
      <c r="BDX28" s="64"/>
      <c r="BDY28" s="64"/>
      <c r="BDZ28" s="64"/>
      <c r="BEA28" s="64"/>
      <c r="BEB28" s="64"/>
      <c r="BEC28" s="64"/>
      <c r="BED28" s="64"/>
      <c r="BEE28" s="64"/>
      <c r="BEF28" s="64"/>
      <c r="BEG28" s="64"/>
      <c r="BEH28" s="64"/>
      <c r="BEI28" s="64"/>
      <c r="BEJ28" s="64"/>
      <c r="BEK28" s="64"/>
      <c r="BEL28" s="64"/>
      <c r="BEM28" s="64"/>
      <c r="BEN28" s="64"/>
      <c r="BEO28" s="64"/>
      <c r="BEP28" s="64"/>
      <c r="BEQ28" s="64"/>
      <c r="BER28" s="64"/>
      <c r="BES28" s="64"/>
      <c r="BET28" s="64"/>
      <c r="BEU28" s="64"/>
      <c r="BEV28" s="64"/>
      <c r="BEW28" s="64"/>
      <c r="BEX28" s="64"/>
      <c r="BEY28" s="64"/>
      <c r="BEZ28" s="64"/>
      <c r="BFA28" s="64"/>
      <c r="BFB28" s="64"/>
      <c r="BFC28" s="64"/>
      <c r="BFD28" s="64"/>
      <c r="BFE28" s="64"/>
      <c r="BFF28" s="64"/>
      <c r="BFG28" s="64"/>
      <c r="BFH28" s="64"/>
      <c r="BFI28" s="64"/>
      <c r="BFJ28" s="64"/>
      <c r="BFK28" s="64"/>
      <c r="BFL28" s="64"/>
      <c r="BFM28" s="64"/>
      <c r="BFN28" s="64"/>
      <c r="BFO28" s="64"/>
      <c r="BFP28" s="64"/>
      <c r="BFQ28" s="64"/>
      <c r="BFR28" s="64"/>
      <c r="BFS28" s="64"/>
      <c r="BFT28" s="64"/>
      <c r="BFU28" s="64"/>
      <c r="BFV28" s="64"/>
      <c r="BFW28" s="64"/>
      <c r="BFX28" s="64"/>
      <c r="BFY28" s="64"/>
      <c r="BFZ28" s="64"/>
      <c r="BGA28" s="64"/>
      <c r="BGB28" s="64"/>
      <c r="BGC28" s="64"/>
      <c r="BGD28" s="64"/>
      <c r="BGE28" s="64"/>
      <c r="BGF28" s="64"/>
      <c r="BGG28" s="64"/>
      <c r="BGH28" s="64"/>
      <c r="BGI28" s="64"/>
      <c r="BGJ28" s="64"/>
      <c r="BGK28" s="64"/>
      <c r="BGL28" s="64"/>
      <c r="BGM28" s="64"/>
      <c r="BGN28" s="64"/>
      <c r="BGO28" s="64"/>
      <c r="BGP28" s="64"/>
      <c r="BGQ28" s="64"/>
      <c r="BGR28" s="64"/>
      <c r="BGS28" s="64"/>
      <c r="BGT28" s="64"/>
      <c r="BGU28" s="64"/>
      <c r="BGV28" s="64"/>
      <c r="BGW28" s="64"/>
      <c r="BGX28" s="64"/>
      <c r="BGY28" s="64"/>
      <c r="BGZ28" s="64"/>
      <c r="BHA28" s="64"/>
      <c r="BHB28" s="64"/>
      <c r="BHC28" s="64"/>
      <c r="BHD28" s="64"/>
      <c r="BHE28" s="64"/>
      <c r="BHF28" s="64"/>
      <c r="BHG28" s="64"/>
      <c r="BHH28" s="64"/>
      <c r="BHI28" s="64"/>
      <c r="BHJ28" s="64"/>
      <c r="BHK28" s="64"/>
      <c r="BHL28" s="64"/>
      <c r="BHM28" s="64"/>
      <c r="BHN28" s="64"/>
      <c r="BHO28" s="64"/>
      <c r="BHP28" s="64"/>
      <c r="BHQ28" s="64"/>
      <c r="BHR28" s="64"/>
      <c r="BHS28" s="64"/>
      <c r="BHT28" s="64"/>
      <c r="BHU28" s="64"/>
      <c r="BHV28" s="64"/>
      <c r="BHW28" s="64"/>
      <c r="BHX28" s="64"/>
      <c r="BHY28" s="64"/>
      <c r="BHZ28" s="64"/>
      <c r="BIA28" s="64"/>
      <c r="BIB28" s="64"/>
      <c r="BIC28" s="64"/>
      <c r="BID28" s="64"/>
      <c r="BIE28" s="64"/>
      <c r="BIF28" s="64"/>
      <c r="BIG28" s="64"/>
      <c r="BIH28" s="64"/>
      <c r="BII28" s="64"/>
      <c r="BIJ28" s="64"/>
      <c r="BIK28" s="64"/>
      <c r="BIL28" s="64"/>
      <c r="BIM28" s="64"/>
      <c r="BIN28" s="64"/>
      <c r="BIO28" s="64"/>
      <c r="BIP28" s="64"/>
      <c r="BIQ28" s="64"/>
      <c r="BIR28" s="64"/>
      <c r="BIS28" s="64"/>
      <c r="BIT28" s="64"/>
      <c r="BIU28" s="64"/>
      <c r="BIV28" s="64"/>
      <c r="BIW28" s="64"/>
      <c r="BIX28" s="64"/>
      <c r="BIY28" s="64"/>
      <c r="BIZ28" s="64"/>
      <c r="BJA28" s="64"/>
      <c r="BJB28" s="64"/>
      <c r="BJC28" s="64"/>
      <c r="BJD28" s="64"/>
      <c r="BJE28" s="64"/>
      <c r="BJF28" s="64"/>
      <c r="BJG28" s="64"/>
      <c r="BJH28" s="64"/>
      <c r="BJI28" s="64"/>
      <c r="BJJ28" s="64"/>
      <c r="BJK28" s="64"/>
      <c r="BJL28" s="64"/>
      <c r="BJM28" s="64"/>
      <c r="BJN28" s="64"/>
      <c r="BJO28" s="64"/>
      <c r="BJP28" s="64"/>
      <c r="BJQ28" s="64"/>
      <c r="BJR28" s="64"/>
      <c r="BJS28" s="64"/>
      <c r="BJT28" s="64"/>
      <c r="BJU28" s="64"/>
      <c r="BJV28" s="64"/>
      <c r="BJW28" s="64"/>
      <c r="BJX28" s="64"/>
      <c r="BJY28" s="64"/>
      <c r="BJZ28" s="64"/>
      <c r="BKA28" s="64"/>
      <c r="BKB28" s="64"/>
      <c r="BKC28" s="64"/>
      <c r="BKD28" s="64"/>
      <c r="BKE28" s="64"/>
      <c r="BKF28" s="64"/>
      <c r="BKG28" s="64"/>
      <c r="BKH28" s="64"/>
      <c r="BKI28" s="64"/>
      <c r="BKJ28" s="64"/>
      <c r="BKK28" s="64"/>
      <c r="BKL28" s="64"/>
      <c r="BKM28" s="64"/>
      <c r="BKN28" s="64"/>
      <c r="BKO28" s="64"/>
      <c r="BKP28" s="64"/>
      <c r="BKQ28" s="64"/>
      <c r="BKR28" s="64"/>
      <c r="BKS28" s="64"/>
      <c r="BKT28" s="64"/>
      <c r="BKU28" s="64"/>
      <c r="BKV28" s="64"/>
      <c r="BKW28" s="64"/>
      <c r="BKX28" s="64"/>
      <c r="BKY28" s="64"/>
      <c r="BKZ28" s="64"/>
      <c r="BLA28" s="64"/>
      <c r="BLB28" s="64"/>
      <c r="BLC28" s="64"/>
      <c r="BLD28" s="64"/>
      <c r="BLE28" s="64"/>
      <c r="BLF28" s="64"/>
      <c r="BLG28" s="64"/>
      <c r="BLH28" s="64"/>
      <c r="BLI28" s="64"/>
      <c r="BLJ28" s="64"/>
      <c r="BLK28" s="64"/>
      <c r="BLL28" s="64"/>
      <c r="BLM28" s="64"/>
      <c r="BLN28" s="64"/>
      <c r="BLO28" s="64"/>
      <c r="BLP28" s="64"/>
      <c r="BLQ28" s="64"/>
      <c r="BLR28" s="64"/>
      <c r="BLS28" s="64"/>
      <c r="BLT28" s="64"/>
      <c r="BLU28" s="64"/>
      <c r="BLV28" s="64"/>
      <c r="BLW28" s="64"/>
      <c r="BLX28" s="64"/>
      <c r="BLY28" s="64"/>
      <c r="BLZ28" s="64"/>
      <c r="BMA28" s="64"/>
      <c r="BMB28" s="64"/>
      <c r="BMC28" s="64"/>
      <c r="BMD28" s="64"/>
      <c r="BME28" s="64"/>
      <c r="BMF28" s="64"/>
      <c r="BMG28" s="64"/>
      <c r="BMH28" s="64"/>
      <c r="BMI28" s="64"/>
      <c r="BMJ28" s="64"/>
      <c r="BMK28" s="64"/>
      <c r="BML28" s="64"/>
      <c r="BMM28" s="64"/>
      <c r="BMN28" s="64"/>
      <c r="BMO28" s="64"/>
      <c r="BMP28" s="64"/>
      <c r="BMQ28" s="64"/>
      <c r="BMR28" s="64"/>
      <c r="BMS28" s="64"/>
      <c r="BMT28" s="64"/>
      <c r="BMU28" s="64"/>
      <c r="BMV28" s="64"/>
      <c r="BMW28" s="64"/>
      <c r="BMX28" s="64"/>
      <c r="BMY28" s="64"/>
      <c r="BMZ28" s="64"/>
      <c r="BNA28" s="64"/>
      <c r="BNB28" s="64"/>
      <c r="BNC28" s="64"/>
      <c r="BND28" s="64"/>
      <c r="BNE28" s="64"/>
      <c r="BNF28" s="64"/>
      <c r="BNG28" s="64"/>
      <c r="BNH28" s="64"/>
      <c r="BNI28" s="64"/>
      <c r="BNJ28" s="64"/>
      <c r="BNK28" s="64"/>
      <c r="BNL28" s="64"/>
      <c r="BNM28" s="64"/>
      <c r="BNN28" s="64"/>
      <c r="BNO28" s="64"/>
      <c r="BNP28" s="64"/>
      <c r="BNQ28" s="64"/>
      <c r="BNR28" s="64"/>
      <c r="BNS28" s="64"/>
      <c r="BNT28" s="64"/>
      <c r="BNU28" s="64"/>
      <c r="BNV28" s="64"/>
      <c r="BNW28" s="64"/>
      <c r="BNX28" s="64"/>
      <c r="BNY28" s="64"/>
      <c r="BNZ28" s="64"/>
      <c r="BOA28" s="64"/>
      <c r="BOB28" s="64"/>
      <c r="BOC28" s="64"/>
      <c r="BOD28" s="64"/>
      <c r="BOE28" s="64"/>
      <c r="BOF28" s="64"/>
      <c r="BOG28" s="64"/>
      <c r="BOH28" s="64"/>
      <c r="BOI28" s="64"/>
      <c r="BOJ28" s="64"/>
      <c r="BOK28" s="64"/>
      <c r="BOL28" s="64"/>
      <c r="BOM28" s="64"/>
      <c r="BON28" s="64"/>
      <c r="BOO28" s="64"/>
      <c r="BOP28" s="64"/>
      <c r="BOQ28" s="64"/>
      <c r="BOR28" s="64"/>
      <c r="BOS28" s="64"/>
      <c r="BOT28" s="64"/>
      <c r="BOU28" s="64"/>
      <c r="BOV28" s="64"/>
      <c r="BOW28" s="64"/>
      <c r="BOX28" s="64"/>
      <c r="BOY28" s="64"/>
      <c r="BOZ28" s="64"/>
      <c r="BPA28" s="64"/>
      <c r="BPB28" s="64"/>
      <c r="BPC28" s="64"/>
      <c r="BPD28" s="64"/>
      <c r="BPE28" s="64"/>
      <c r="BPF28" s="64"/>
      <c r="BPG28" s="64"/>
      <c r="BPH28" s="64"/>
      <c r="BPI28" s="64"/>
      <c r="BPJ28" s="64"/>
      <c r="BPK28" s="64"/>
      <c r="BPL28" s="64"/>
      <c r="BPM28" s="64"/>
      <c r="BPN28" s="64"/>
      <c r="BPO28" s="64"/>
      <c r="BPP28" s="64"/>
      <c r="BPQ28" s="64"/>
      <c r="BPR28" s="64"/>
      <c r="BPS28" s="64"/>
      <c r="BPT28" s="64"/>
      <c r="BPU28" s="64"/>
      <c r="BPV28" s="64"/>
      <c r="BPW28" s="64"/>
      <c r="BPX28" s="64"/>
      <c r="BPY28" s="64"/>
      <c r="BPZ28" s="64"/>
      <c r="BQA28" s="64"/>
      <c r="BQB28" s="64"/>
      <c r="BQC28" s="64"/>
      <c r="BQD28" s="64"/>
      <c r="BQE28" s="64"/>
      <c r="BQF28" s="64"/>
      <c r="BQG28" s="64"/>
      <c r="BQH28" s="64"/>
      <c r="BQI28" s="64"/>
      <c r="BQJ28" s="64"/>
      <c r="BQK28" s="64"/>
      <c r="BQL28" s="64"/>
      <c r="BQM28" s="64"/>
      <c r="BQN28" s="64"/>
      <c r="BQO28" s="64"/>
      <c r="BQP28" s="64"/>
      <c r="BQQ28" s="64"/>
      <c r="BQR28" s="64"/>
      <c r="BQS28" s="64"/>
      <c r="BQT28" s="64"/>
      <c r="BQU28" s="64"/>
      <c r="BQV28" s="64"/>
      <c r="BQW28" s="64"/>
      <c r="BQX28" s="64"/>
      <c r="BQY28" s="64"/>
      <c r="BQZ28" s="64"/>
      <c r="BRA28" s="64"/>
      <c r="BRB28" s="64"/>
      <c r="BRC28" s="64"/>
      <c r="BRD28" s="64"/>
      <c r="BRE28" s="64"/>
      <c r="BRF28" s="64"/>
      <c r="BRG28" s="64"/>
      <c r="BRH28" s="64"/>
      <c r="BRI28" s="64"/>
      <c r="BRJ28" s="64"/>
      <c r="BRK28" s="64"/>
      <c r="BRL28" s="64"/>
      <c r="BRM28" s="64"/>
      <c r="BRN28" s="64"/>
      <c r="BRO28" s="64"/>
      <c r="BRP28" s="64"/>
      <c r="BRQ28" s="64"/>
      <c r="BRR28" s="64"/>
      <c r="BRS28" s="64"/>
      <c r="BRT28" s="64"/>
      <c r="BRU28" s="64"/>
      <c r="BRV28" s="64"/>
      <c r="BRW28" s="64"/>
      <c r="BRX28" s="64"/>
      <c r="BRY28" s="64"/>
      <c r="BRZ28" s="64"/>
      <c r="BSA28" s="64"/>
      <c r="BSB28" s="64"/>
      <c r="BSC28" s="64"/>
      <c r="BSD28" s="64"/>
      <c r="BSE28" s="64"/>
      <c r="BSF28" s="64"/>
      <c r="BSG28" s="64"/>
      <c r="BSH28" s="64"/>
      <c r="BSI28" s="64"/>
      <c r="BSJ28" s="64"/>
      <c r="BSK28" s="64"/>
      <c r="BSL28" s="64"/>
      <c r="BSM28" s="64"/>
      <c r="BSN28" s="64"/>
      <c r="BSO28" s="64"/>
      <c r="BSP28" s="64"/>
      <c r="BSQ28" s="64"/>
      <c r="BSR28" s="64"/>
      <c r="BSS28" s="64"/>
      <c r="BST28" s="64"/>
      <c r="BSU28" s="64"/>
      <c r="BSV28" s="64"/>
      <c r="BSW28" s="64"/>
      <c r="BSX28" s="64"/>
      <c r="BSY28" s="64"/>
      <c r="BSZ28" s="64"/>
      <c r="BTA28" s="64"/>
      <c r="BTB28" s="64"/>
      <c r="BTC28" s="64"/>
      <c r="BTD28" s="64"/>
      <c r="BTE28" s="64"/>
      <c r="BTF28" s="64"/>
      <c r="BTG28" s="64"/>
      <c r="BTH28" s="64"/>
      <c r="BTI28" s="64"/>
      <c r="BTJ28" s="64"/>
      <c r="BTK28" s="64"/>
      <c r="BTL28" s="64"/>
      <c r="BTM28" s="64"/>
      <c r="BTN28" s="64"/>
      <c r="BTO28" s="64"/>
      <c r="BTP28" s="64"/>
      <c r="BTQ28" s="64"/>
      <c r="BTR28" s="64"/>
      <c r="BTS28" s="64"/>
      <c r="BTT28" s="64"/>
      <c r="BTU28" s="64"/>
      <c r="BTV28" s="64"/>
      <c r="BTW28" s="64"/>
      <c r="BTX28" s="64"/>
      <c r="BTY28" s="64"/>
      <c r="BTZ28" s="64"/>
      <c r="BUA28" s="64"/>
      <c r="BUB28" s="64"/>
      <c r="BUC28" s="64"/>
      <c r="BUD28" s="64"/>
      <c r="BUE28" s="64"/>
      <c r="BUF28" s="64"/>
      <c r="BUG28" s="64"/>
      <c r="BUH28" s="64"/>
      <c r="BUI28" s="64"/>
      <c r="BUJ28" s="64"/>
      <c r="BUK28" s="64"/>
      <c r="BUL28" s="64"/>
      <c r="BUM28" s="64"/>
      <c r="BUN28" s="64"/>
      <c r="BUO28" s="64"/>
      <c r="BUP28" s="64"/>
      <c r="BUQ28" s="64"/>
      <c r="BUR28" s="64"/>
      <c r="BUS28" s="64"/>
      <c r="BUT28" s="64"/>
      <c r="BUU28" s="64"/>
      <c r="BUV28" s="64"/>
      <c r="BUW28" s="64"/>
      <c r="BUX28" s="64"/>
      <c r="BUY28" s="64"/>
      <c r="BUZ28" s="64"/>
      <c r="BVA28" s="64"/>
      <c r="BVB28" s="64"/>
      <c r="BVC28" s="64"/>
      <c r="BVD28" s="64"/>
      <c r="BVE28" s="64"/>
      <c r="BVF28" s="64"/>
      <c r="BVG28" s="64"/>
      <c r="BVH28" s="64"/>
      <c r="BVI28" s="64"/>
      <c r="BVJ28" s="64"/>
      <c r="BVK28" s="64"/>
      <c r="BVL28" s="64"/>
      <c r="BVM28" s="64"/>
      <c r="BVN28" s="64"/>
      <c r="BVO28" s="64"/>
      <c r="BVP28" s="64"/>
      <c r="BVQ28" s="64"/>
      <c r="BVR28" s="64"/>
      <c r="BVS28" s="64"/>
      <c r="BVT28" s="64"/>
      <c r="BVU28" s="64"/>
      <c r="BVV28" s="64"/>
      <c r="BVW28" s="64"/>
      <c r="BVX28" s="64"/>
      <c r="BVY28" s="64"/>
      <c r="BVZ28" s="64"/>
      <c r="BWA28" s="64"/>
      <c r="BWB28" s="64"/>
      <c r="BWC28" s="64"/>
      <c r="BWD28" s="64"/>
      <c r="BWE28" s="64"/>
      <c r="BWF28" s="64"/>
      <c r="BWG28" s="64"/>
      <c r="BWH28" s="64"/>
      <c r="BWI28" s="64"/>
      <c r="BWJ28" s="64"/>
      <c r="BWK28" s="64"/>
      <c r="BWL28" s="64"/>
      <c r="BWM28" s="64"/>
      <c r="BWN28" s="64"/>
      <c r="BWO28" s="64"/>
      <c r="BWP28" s="64"/>
      <c r="BWQ28" s="64"/>
      <c r="BWR28" s="64"/>
      <c r="BWS28" s="64"/>
      <c r="BWT28" s="64"/>
      <c r="BWU28" s="64"/>
      <c r="BWV28" s="64"/>
      <c r="BWW28" s="64"/>
      <c r="BWX28" s="64"/>
      <c r="BWY28" s="64"/>
      <c r="BWZ28" s="64"/>
      <c r="BXA28" s="64"/>
      <c r="BXB28" s="64"/>
      <c r="BXC28" s="64"/>
      <c r="BXD28" s="64"/>
      <c r="BXE28" s="64"/>
      <c r="BXF28" s="64"/>
      <c r="BXG28" s="64"/>
      <c r="BXH28" s="64"/>
      <c r="BXI28" s="64"/>
      <c r="BXJ28" s="64"/>
      <c r="BXK28" s="64"/>
      <c r="BXL28" s="64"/>
      <c r="BXM28" s="64"/>
      <c r="BXN28" s="64"/>
      <c r="BXO28" s="64"/>
      <c r="BXP28" s="64"/>
      <c r="BXQ28" s="64"/>
      <c r="BXR28" s="64"/>
      <c r="BXS28" s="64"/>
      <c r="BXT28" s="64"/>
      <c r="BXU28" s="64"/>
      <c r="BXV28" s="64"/>
      <c r="BXW28" s="64"/>
      <c r="BXX28" s="64"/>
      <c r="BXY28" s="64"/>
      <c r="BXZ28" s="64"/>
      <c r="BYA28" s="64"/>
      <c r="BYB28" s="64"/>
      <c r="BYC28" s="64"/>
      <c r="BYD28" s="64"/>
      <c r="BYE28" s="64"/>
      <c r="BYF28" s="64"/>
      <c r="BYG28" s="64"/>
      <c r="BYH28" s="64"/>
      <c r="BYI28" s="64"/>
      <c r="BYJ28" s="64"/>
      <c r="BYK28" s="64"/>
      <c r="BYL28" s="64"/>
      <c r="BYM28" s="64"/>
      <c r="BYN28" s="64"/>
      <c r="BYO28" s="64"/>
      <c r="BYP28" s="64"/>
      <c r="BYQ28" s="64"/>
      <c r="BYR28" s="64"/>
      <c r="BYS28" s="64"/>
      <c r="BYT28" s="64"/>
      <c r="BYU28" s="64"/>
      <c r="BYV28" s="64"/>
      <c r="BYW28" s="64"/>
      <c r="BYX28" s="64"/>
      <c r="BYY28" s="64"/>
      <c r="BYZ28" s="64"/>
      <c r="BZA28" s="64"/>
      <c r="BZB28" s="64"/>
      <c r="BZC28" s="64"/>
      <c r="BZD28" s="64"/>
      <c r="BZE28" s="64"/>
      <c r="BZF28" s="64"/>
      <c r="BZG28" s="64"/>
      <c r="BZH28" s="64"/>
      <c r="BZI28" s="64"/>
      <c r="BZJ28" s="64"/>
      <c r="BZK28" s="64"/>
      <c r="BZL28" s="64"/>
      <c r="BZM28" s="64"/>
      <c r="BZN28" s="64"/>
      <c r="BZO28" s="64"/>
      <c r="BZP28" s="64"/>
      <c r="BZQ28" s="64"/>
      <c r="BZR28" s="64"/>
      <c r="BZS28" s="64"/>
      <c r="BZT28" s="64"/>
      <c r="BZU28" s="64"/>
      <c r="BZV28" s="64"/>
      <c r="BZW28" s="64"/>
      <c r="BZX28" s="64"/>
      <c r="BZY28" s="64"/>
      <c r="BZZ28" s="64"/>
      <c r="CAA28" s="64"/>
      <c r="CAB28" s="64"/>
      <c r="CAC28" s="64"/>
      <c r="CAD28" s="64"/>
      <c r="CAE28" s="64"/>
      <c r="CAF28" s="64"/>
      <c r="CAG28" s="64"/>
      <c r="CAH28" s="64"/>
      <c r="CAI28" s="64"/>
      <c r="CAJ28" s="64"/>
      <c r="CAK28" s="64"/>
      <c r="CAL28" s="64"/>
      <c r="CAM28" s="64"/>
      <c r="CAN28" s="64"/>
      <c r="CAO28" s="64"/>
      <c r="CAP28" s="64"/>
      <c r="CAQ28" s="64"/>
      <c r="CAR28" s="64"/>
      <c r="CAS28" s="64"/>
      <c r="CAT28" s="64"/>
      <c r="CAU28" s="64"/>
      <c r="CAV28" s="64"/>
      <c r="CAW28" s="64"/>
      <c r="CAX28" s="64"/>
      <c r="CAY28" s="64"/>
      <c r="CAZ28" s="64"/>
      <c r="CBA28" s="64"/>
      <c r="CBB28" s="64"/>
      <c r="CBC28" s="64"/>
      <c r="CBD28" s="64"/>
      <c r="CBE28" s="64"/>
      <c r="CBF28" s="64"/>
      <c r="CBG28" s="64"/>
      <c r="CBH28" s="64"/>
      <c r="CBI28" s="64"/>
      <c r="CBJ28" s="64"/>
      <c r="CBK28" s="64"/>
      <c r="CBL28" s="64"/>
      <c r="CBM28" s="64"/>
      <c r="CBN28" s="64"/>
      <c r="CBO28" s="64"/>
      <c r="CBP28" s="64"/>
      <c r="CBQ28" s="64"/>
      <c r="CBR28" s="64"/>
      <c r="CBS28" s="64"/>
      <c r="CBT28" s="64"/>
      <c r="CBU28" s="64"/>
      <c r="CBV28" s="64"/>
      <c r="CBW28" s="64"/>
      <c r="CBX28" s="64"/>
      <c r="CBY28" s="64"/>
      <c r="CBZ28" s="64"/>
      <c r="CCA28" s="64"/>
      <c r="CCB28" s="64"/>
      <c r="CCC28" s="64"/>
      <c r="CCD28" s="64"/>
      <c r="CCE28" s="64"/>
      <c r="CCF28" s="64"/>
      <c r="CCG28" s="64"/>
      <c r="CCH28" s="64"/>
      <c r="CCI28" s="64"/>
      <c r="CCJ28" s="64"/>
      <c r="CCK28" s="64"/>
      <c r="CCL28" s="64"/>
      <c r="CCM28" s="64"/>
      <c r="CCN28" s="64"/>
      <c r="CCO28" s="64"/>
      <c r="CCP28" s="64"/>
      <c r="CCQ28" s="64"/>
      <c r="CCR28" s="64"/>
      <c r="CCS28" s="64"/>
      <c r="CCT28" s="64"/>
      <c r="CCU28" s="64"/>
      <c r="CCV28" s="64"/>
      <c r="CCW28" s="64"/>
      <c r="CCX28" s="64"/>
      <c r="CCY28" s="64"/>
      <c r="CCZ28" s="64"/>
      <c r="CDA28" s="64"/>
      <c r="CDB28" s="64"/>
      <c r="CDC28" s="64"/>
      <c r="CDD28" s="64"/>
      <c r="CDE28" s="64"/>
      <c r="CDF28" s="64"/>
      <c r="CDG28" s="64"/>
      <c r="CDH28" s="64"/>
      <c r="CDI28" s="64"/>
      <c r="CDJ28" s="64"/>
      <c r="CDK28" s="64"/>
      <c r="CDL28" s="64"/>
      <c r="CDM28" s="64"/>
      <c r="CDN28" s="64"/>
      <c r="CDO28" s="64"/>
      <c r="CDP28" s="64"/>
      <c r="CDQ28" s="64"/>
      <c r="CDR28" s="64"/>
      <c r="CDS28" s="64"/>
      <c r="CDT28" s="64"/>
      <c r="CDU28" s="64"/>
      <c r="CDV28" s="64"/>
      <c r="CDW28" s="64"/>
      <c r="CDX28" s="64"/>
      <c r="CDY28" s="64"/>
      <c r="CDZ28" s="64"/>
      <c r="CEA28" s="64"/>
      <c r="CEB28" s="64"/>
      <c r="CEC28" s="64"/>
      <c r="CED28" s="64"/>
      <c r="CEE28" s="64"/>
      <c r="CEF28" s="64"/>
      <c r="CEG28" s="64"/>
      <c r="CEH28" s="64"/>
      <c r="CEI28" s="64"/>
      <c r="CEJ28" s="64"/>
      <c r="CEK28" s="64"/>
      <c r="CEL28" s="64"/>
      <c r="CEM28" s="64"/>
      <c r="CEN28" s="64"/>
      <c r="CEO28" s="64"/>
      <c r="CEP28" s="64"/>
      <c r="CEQ28" s="64"/>
      <c r="CER28" s="64"/>
      <c r="CES28" s="64"/>
      <c r="CET28" s="64"/>
      <c r="CEU28" s="64"/>
      <c r="CEV28" s="64"/>
      <c r="CEW28" s="64"/>
      <c r="CEX28" s="64"/>
      <c r="CEY28" s="64"/>
      <c r="CEZ28" s="64"/>
      <c r="CFA28" s="64"/>
      <c r="CFB28" s="64"/>
      <c r="CFC28" s="64"/>
      <c r="CFD28" s="64"/>
      <c r="CFE28" s="64"/>
      <c r="CFF28" s="64"/>
      <c r="CFG28" s="64"/>
      <c r="CFH28" s="64"/>
      <c r="CFI28" s="64"/>
      <c r="CFJ28" s="64"/>
      <c r="CFK28" s="64"/>
      <c r="CFL28" s="64"/>
      <c r="CFM28" s="64"/>
      <c r="CFN28" s="64"/>
      <c r="CFO28" s="64"/>
      <c r="CFP28" s="64"/>
      <c r="CFQ28" s="64"/>
      <c r="CFR28" s="64"/>
      <c r="CFS28" s="64"/>
      <c r="CFT28" s="64"/>
      <c r="CFU28" s="64"/>
      <c r="CFV28" s="64"/>
      <c r="CFW28" s="64"/>
      <c r="CFX28" s="64"/>
      <c r="CFY28" s="64"/>
      <c r="CFZ28" s="64"/>
      <c r="CGA28" s="64"/>
      <c r="CGB28" s="64"/>
      <c r="CGC28" s="64"/>
      <c r="CGD28" s="64"/>
      <c r="CGE28" s="64"/>
      <c r="CGF28" s="64"/>
      <c r="CGG28" s="64"/>
      <c r="CGH28" s="64"/>
      <c r="CGI28" s="64"/>
      <c r="CGJ28" s="64"/>
      <c r="CGK28" s="64"/>
      <c r="CGL28" s="64"/>
      <c r="CGM28" s="64"/>
      <c r="CGN28" s="64"/>
      <c r="CGO28" s="64"/>
      <c r="CGP28" s="64"/>
      <c r="CGQ28" s="64"/>
      <c r="CGR28" s="64"/>
      <c r="CGS28" s="64"/>
      <c r="CGT28" s="64"/>
      <c r="CGU28" s="64"/>
      <c r="CGV28" s="64"/>
      <c r="CGW28" s="64"/>
      <c r="CGX28" s="64"/>
      <c r="CGY28" s="64"/>
      <c r="CGZ28" s="64"/>
      <c r="CHA28" s="64"/>
      <c r="CHB28" s="64"/>
      <c r="CHC28" s="64"/>
      <c r="CHD28" s="64"/>
      <c r="CHE28" s="64"/>
      <c r="CHF28" s="64"/>
      <c r="CHG28" s="64"/>
      <c r="CHH28" s="64"/>
      <c r="CHI28" s="64"/>
      <c r="CHJ28" s="64"/>
      <c r="CHK28" s="64"/>
      <c r="CHL28" s="64"/>
      <c r="CHM28" s="64"/>
      <c r="CHN28" s="64"/>
      <c r="CHO28" s="64"/>
      <c r="CHP28" s="64"/>
      <c r="CHQ28" s="64"/>
      <c r="CHR28" s="64"/>
      <c r="CHS28" s="64"/>
      <c r="CHT28" s="64"/>
      <c r="CHU28" s="64"/>
      <c r="CHV28" s="64"/>
      <c r="CHW28" s="64"/>
      <c r="CHX28" s="64"/>
      <c r="CHY28" s="64"/>
      <c r="CHZ28" s="64"/>
      <c r="CIA28" s="64"/>
      <c r="CIB28" s="64"/>
      <c r="CIC28" s="64"/>
      <c r="CID28" s="64"/>
      <c r="CIE28" s="64"/>
      <c r="CIF28" s="64"/>
      <c r="CIG28" s="64"/>
      <c r="CIH28" s="64"/>
      <c r="CII28" s="64"/>
      <c r="CIJ28" s="64"/>
      <c r="CIK28" s="64"/>
      <c r="CIL28" s="64"/>
      <c r="CIM28" s="64"/>
      <c r="CIN28" s="64"/>
      <c r="CIO28" s="64"/>
      <c r="CIP28" s="64"/>
      <c r="CIQ28" s="64"/>
      <c r="CIR28" s="64"/>
      <c r="CIS28" s="64"/>
      <c r="CIT28" s="64"/>
      <c r="CIU28" s="64"/>
      <c r="CIV28" s="64"/>
      <c r="CIW28" s="64"/>
      <c r="CIX28" s="64"/>
      <c r="CIY28" s="64"/>
      <c r="CIZ28" s="64"/>
      <c r="CJA28" s="64"/>
      <c r="CJB28" s="64"/>
      <c r="CJC28" s="64"/>
      <c r="CJD28" s="64"/>
      <c r="CJE28" s="64"/>
      <c r="CJF28" s="64"/>
      <c r="CJG28" s="64"/>
      <c r="CJH28" s="64"/>
      <c r="CJI28" s="64"/>
      <c r="CJJ28" s="64"/>
      <c r="CJK28" s="64"/>
      <c r="CJL28" s="64"/>
      <c r="CJM28" s="64"/>
      <c r="CJN28" s="64"/>
      <c r="CJO28" s="64"/>
      <c r="CJP28" s="64"/>
      <c r="CJQ28" s="64"/>
      <c r="CJR28" s="64"/>
      <c r="CJS28" s="64"/>
      <c r="CJT28" s="64"/>
      <c r="CJU28" s="64"/>
      <c r="CJV28" s="64"/>
      <c r="CJW28" s="64"/>
      <c r="CJX28" s="64"/>
      <c r="CJY28" s="64"/>
      <c r="CJZ28" s="64"/>
      <c r="CKA28" s="64"/>
      <c r="CKB28" s="64"/>
      <c r="CKC28" s="64"/>
      <c r="CKD28" s="64"/>
      <c r="CKE28" s="64"/>
      <c r="CKF28" s="64"/>
      <c r="CKG28" s="64"/>
      <c r="CKH28" s="64"/>
      <c r="CKI28" s="64"/>
      <c r="CKJ28" s="64"/>
      <c r="CKK28" s="64"/>
      <c r="CKL28" s="64"/>
      <c r="CKM28" s="64"/>
      <c r="CKN28" s="64"/>
      <c r="CKO28" s="64"/>
      <c r="CKP28" s="64"/>
      <c r="CKQ28" s="64"/>
      <c r="CKR28" s="64"/>
      <c r="CKS28" s="64"/>
      <c r="CKT28" s="64"/>
      <c r="CKU28" s="64"/>
      <c r="CKV28" s="64"/>
      <c r="CKW28" s="64"/>
      <c r="CKX28" s="64"/>
      <c r="CKY28" s="64"/>
      <c r="CKZ28" s="64"/>
      <c r="CLA28" s="64"/>
      <c r="CLB28" s="64"/>
      <c r="CLC28" s="64"/>
      <c r="CLD28" s="64"/>
      <c r="CLE28" s="64"/>
      <c r="CLF28" s="64"/>
      <c r="CLG28" s="64"/>
      <c r="CLH28" s="64"/>
      <c r="CLI28" s="64"/>
      <c r="CLJ28" s="64"/>
      <c r="CLK28" s="64"/>
      <c r="CLL28" s="64"/>
      <c r="CLM28" s="64"/>
      <c r="CLN28" s="64"/>
      <c r="CLO28" s="64"/>
      <c r="CLP28" s="64"/>
      <c r="CLQ28" s="64"/>
      <c r="CLR28" s="64"/>
      <c r="CLS28" s="64"/>
      <c r="CLT28" s="64"/>
      <c r="CLU28" s="64"/>
      <c r="CLV28" s="64"/>
      <c r="CLW28" s="64"/>
      <c r="CLX28" s="64"/>
      <c r="CLY28" s="64"/>
      <c r="CLZ28" s="64"/>
      <c r="CMA28" s="64"/>
      <c r="CMB28" s="64"/>
      <c r="CMC28" s="64"/>
      <c r="CMD28" s="64"/>
      <c r="CME28" s="64"/>
      <c r="CMF28" s="64"/>
      <c r="CMG28" s="64"/>
      <c r="CMH28" s="64"/>
      <c r="CMI28" s="64"/>
      <c r="CMJ28" s="64"/>
      <c r="CMK28" s="64"/>
      <c r="CML28" s="64"/>
      <c r="CMM28" s="64"/>
      <c r="CMN28" s="64"/>
      <c r="CMO28" s="64"/>
      <c r="CMP28" s="64"/>
      <c r="CMQ28" s="64"/>
      <c r="CMR28" s="64"/>
      <c r="CMS28" s="64"/>
      <c r="CMT28" s="64"/>
      <c r="CMU28" s="64"/>
      <c r="CMV28" s="64"/>
      <c r="CMW28" s="64"/>
      <c r="CMX28" s="64"/>
      <c r="CMY28" s="64"/>
      <c r="CMZ28" s="64"/>
      <c r="CNA28" s="64"/>
      <c r="CNB28" s="64"/>
      <c r="CNC28" s="64"/>
      <c r="CND28" s="64"/>
      <c r="CNE28" s="64"/>
      <c r="CNF28" s="64"/>
      <c r="CNG28" s="64"/>
      <c r="CNH28" s="64"/>
      <c r="CNI28" s="64"/>
      <c r="CNJ28" s="64"/>
      <c r="CNK28" s="64"/>
      <c r="CNL28" s="64"/>
      <c r="CNM28" s="64"/>
      <c r="CNN28" s="64"/>
      <c r="CNO28" s="64"/>
      <c r="CNP28" s="64"/>
      <c r="CNQ28" s="64"/>
      <c r="CNR28" s="64"/>
      <c r="CNS28" s="64"/>
      <c r="CNT28" s="64"/>
      <c r="CNU28" s="64"/>
      <c r="CNV28" s="64"/>
      <c r="CNW28" s="64"/>
      <c r="CNX28" s="64"/>
      <c r="CNY28" s="64"/>
      <c r="CNZ28" s="64"/>
      <c r="COA28" s="64"/>
      <c r="COB28" s="64"/>
      <c r="COC28" s="64"/>
      <c r="COD28" s="64"/>
      <c r="COE28" s="64"/>
      <c r="COF28" s="64"/>
      <c r="COG28" s="64"/>
      <c r="COH28" s="64"/>
      <c r="COI28" s="64"/>
      <c r="COJ28" s="64"/>
      <c r="COK28" s="64"/>
      <c r="COL28" s="64"/>
      <c r="COM28" s="64"/>
      <c r="CON28" s="64"/>
      <c r="COO28" s="64"/>
      <c r="COP28" s="64"/>
      <c r="COQ28" s="64"/>
      <c r="COR28" s="64"/>
      <c r="COS28" s="64"/>
      <c r="COT28" s="64"/>
      <c r="COU28" s="64"/>
      <c r="COV28" s="64"/>
      <c r="COW28" s="64"/>
      <c r="COX28" s="64"/>
      <c r="COY28" s="64"/>
      <c r="COZ28" s="64"/>
      <c r="CPA28" s="64"/>
      <c r="CPB28" s="64"/>
      <c r="CPC28" s="64"/>
      <c r="CPD28" s="64"/>
      <c r="CPE28" s="64"/>
      <c r="CPF28" s="64"/>
      <c r="CPG28" s="64"/>
      <c r="CPH28" s="64"/>
      <c r="CPI28" s="64"/>
      <c r="CPJ28" s="64"/>
      <c r="CPK28" s="64"/>
      <c r="CPL28" s="64"/>
      <c r="CPM28" s="64"/>
      <c r="CPN28" s="64"/>
      <c r="CPO28" s="64"/>
      <c r="CPP28" s="64"/>
      <c r="CPQ28" s="64"/>
      <c r="CPR28" s="64"/>
      <c r="CPS28" s="64"/>
      <c r="CPT28" s="64"/>
      <c r="CPU28" s="64"/>
      <c r="CPV28" s="64"/>
      <c r="CPW28" s="64"/>
      <c r="CPX28" s="64"/>
      <c r="CPY28" s="64"/>
      <c r="CPZ28" s="64"/>
      <c r="CQA28" s="64"/>
      <c r="CQB28" s="64"/>
      <c r="CQC28" s="64"/>
      <c r="CQD28" s="64"/>
      <c r="CQE28" s="64"/>
      <c r="CQF28" s="64"/>
      <c r="CQG28" s="64"/>
      <c r="CQH28" s="64"/>
      <c r="CQI28" s="64"/>
      <c r="CQJ28" s="64"/>
      <c r="CQK28" s="64"/>
      <c r="CQL28" s="64"/>
      <c r="CQM28" s="64"/>
      <c r="CQN28" s="64"/>
      <c r="CQO28" s="64"/>
      <c r="CQP28" s="64"/>
      <c r="CQQ28" s="64"/>
      <c r="CQR28" s="64"/>
      <c r="CQS28" s="64"/>
      <c r="CQT28" s="64"/>
      <c r="CQU28" s="64"/>
      <c r="CQV28" s="64"/>
      <c r="CQW28" s="64"/>
      <c r="CQX28" s="64"/>
      <c r="CQY28" s="64"/>
      <c r="CQZ28" s="64"/>
      <c r="CRA28" s="64"/>
      <c r="CRB28" s="64"/>
      <c r="CRC28" s="64"/>
      <c r="CRD28" s="64"/>
      <c r="CRE28" s="64"/>
      <c r="CRF28" s="64"/>
      <c r="CRG28" s="64"/>
      <c r="CRH28" s="64"/>
      <c r="CRI28" s="64"/>
      <c r="CRJ28" s="64"/>
      <c r="CRK28" s="64"/>
      <c r="CRL28" s="64"/>
      <c r="CRM28" s="64"/>
      <c r="CRN28" s="64"/>
      <c r="CRO28" s="64"/>
      <c r="CRP28" s="64"/>
      <c r="CRQ28" s="64"/>
      <c r="CRR28" s="64"/>
      <c r="CRS28" s="64"/>
      <c r="CRT28" s="64"/>
      <c r="CRU28" s="64"/>
      <c r="CRV28" s="64"/>
      <c r="CRW28" s="64"/>
      <c r="CRX28" s="64"/>
      <c r="CRY28" s="64"/>
      <c r="CRZ28" s="64"/>
      <c r="CSA28" s="64"/>
      <c r="CSB28" s="64"/>
      <c r="CSC28" s="64"/>
      <c r="CSD28" s="64"/>
      <c r="CSE28" s="64"/>
      <c r="CSF28" s="64"/>
      <c r="CSG28" s="64"/>
      <c r="CSH28" s="64"/>
      <c r="CSI28" s="64"/>
      <c r="CSJ28" s="64"/>
      <c r="CSK28" s="64"/>
      <c r="CSL28" s="64"/>
      <c r="CSM28" s="64"/>
      <c r="CSN28" s="64"/>
      <c r="CSO28" s="64"/>
      <c r="CSP28" s="64"/>
      <c r="CSQ28" s="64"/>
      <c r="CSR28" s="64"/>
      <c r="CSS28" s="64"/>
      <c r="CST28" s="64"/>
      <c r="CSU28" s="64"/>
      <c r="CSV28" s="64"/>
      <c r="CSW28" s="64"/>
      <c r="CSX28" s="64"/>
      <c r="CSY28" s="64"/>
      <c r="CSZ28" s="64"/>
      <c r="CTA28" s="64"/>
      <c r="CTB28" s="64"/>
      <c r="CTC28" s="64"/>
      <c r="CTD28" s="64"/>
      <c r="CTE28" s="64"/>
      <c r="CTF28" s="64"/>
      <c r="CTG28" s="64"/>
      <c r="CTH28" s="64"/>
      <c r="CTI28" s="64"/>
      <c r="CTJ28" s="64"/>
      <c r="CTK28" s="64"/>
      <c r="CTL28" s="64"/>
      <c r="CTM28" s="64"/>
      <c r="CTN28" s="64"/>
      <c r="CTO28" s="64"/>
      <c r="CTP28" s="64"/>
      <c r="CTQ28" s="64"/>
      <c r="CTR28" s="64"/>
      <c r="CTS28" s="64"/>
      <c r="CTT28" s="64"/>
      <c r="CTU28" s="64"/>
      <c r="CTV28" s="64"/>
      <c r="CTW28" s="64"/>
      <c r="CTX28" s="64"/>
      <c r="CTY28" s="64"/>
      <c r="CTZ28" s="64"/>
      <c r="CUA28" s="64"/>
      <c r="CUB28" s="64"/>
      <c r="CUC28" s="64"/>
      <c r="CUD28" s="64"/>
      <c r="CUE28" s="64"/>
      <c r="CUF28" s="64"/>
      <c r="CUG28" s="64"/>
      <c r="CUH28" s="64"/>
      <c r="CUI28" s="64"/>
      <c r="CUJ28" s="64"/>
      <c r="CUK28" s="64"/>
      <c r="CUL28" s="64"/>
      <c r="CUM28" s="64"/>
      <c r="CUN28" s="64"/>
      <c r="CUO28" s="64"/>
      <c r="CUP28" s="64"/>
      <c r="CUQ28" s="64"/>
      <c r="CUR28" s="64"/>
      <c r="CUS28" s="64"/>
      <c r="CUT28" s="64"/>
      <c r="CUU28" s="64"/>
      <c r="CUV28" s="64"/>
      <c r="CUW28" s="64"/>
      <c r="CUX28" s="64"/>
      <c r="CUY28" s="64"/>
      <c r="CUZ28" s="64"/>
      <c r="CVA28" s="64"/>
      <c r="CVB28" s="64"/>
      <c r="CVC28" s="64"/>
      <c r="CVD28" s="64"/>
      <c r="CVE28" s="64"/>
      <c r="CVF28" s="64"/>
      <c r="CVG28" s="64"/>
      <c r="CVH28" s="64"/>
      <c r="CVI28" s="64"/>
      <c r="CVJ28" s="64"/>
      <c r="CVK28" s="64"/>
      <c r="CVL28" s="64"/>
      <c r="CVM28" s="64"/>
      <c r="CVN28" s="64"/>
      <c r="CVO28" s="64"/>
      <c r="CVP28" s="64"/>
      <c r="CVQ28" s="64"/>
      <c r="CVR28" s="64"/>
      <c r="CVS28" s="64"/>
      <c r="CVT28" s="64"/>
      <c r="CVU28" s="64"/>
      <c r="CVV28" s="64"/>
      <c r="CVW28" s="64"/>
      <c r="CVX28" s="64"/>
      <c r="CVY28" s="64"/>
      <c r="CVZ28" s="64"/>
      <c r="CWA28" s="64"/>
      <c r="CWB28" s="64"/>
      <c r="CWC28" s="64"/>
      <c r="CWD28" s="64"/>
      <c r="CWE28" s="64"/>
      <c r="CWF28" s="64"/>
      <c r="CWG28" s="64"/>
      <c r="CWH28" s="64"/>
      <c r="CWI28" s="64"/>
      <c r="CWJ28" s="64"/>
      <c r="CWK28" s="64"/>
      <c r="CWL28" s="64"/>
      <c r="CWM28" s="64"/>
      <c r="CWN28" s="64"/>
      <c r="CWO28" s="64"/>
      <c r="CWP28" s="64"/>
      <c r="CWQ28" s="64"/>
      <c r="CWR28" s="64"/>
      <c r="CWS28" s="64"/>
      <c r="CWT28" s="64"/>
      <c r="CWU28" s="64"/>
      <c r="CWV28" s="64"/>
      <c r="CWW28" s="64"/>
      <c r="CWX28" s="64"/>
      <c r="CWY28" s="64"/>
      <c r="CWZ28" s="64"/>
      <c r="CXA28" s="64"/>
      <c r="CXB28" s="64"/>
      <c r="CXC28" s="64"/>
      <c r="CXD28" s="64"/>
      <c r="CXE28" s="64"/>
      <c r="CXF28" s="64"/>
      <c r="CXG28" s="64"/>
      <c r="CXH28" s="64"/>
      <c r="CXI28" s="64"/>
      <c r="CXJ28" s="64"/>
      <c r="CXK28" s="64"/>
      <c r="CXL28" s="64"/>
      <c r="CXM28" s="64"/>
      <c r="CXN28" s="64"/>
      <c r="CXO28" s="64"/>
      <c r="CXP28" s="64"/>
      <c r="CXQ28" s="64"/>
      <c r="CXR28" s="64"/>
      <c r="CXS28" s="64"/>
      <c r="CXT28" s="64"/>
      <c r="CXU28" s="64"/>
      <c r="CXV28" s="64"/>
      <c r="CXW28" s="64"/>
      <c r="CXX28" s="64"/>
      <c r="CXY28" s="64"/>
      <c r="CXZ28" s="64"/>
      <c r="CYA28" s="64"/>
      <c r="CYB28" s="64"/>
      <c r="CYC28" s="64"/>
      <c r="CYD28" s="64"/>
      <c r="CYE28" s="64"/>
      <c r="CYF28" s="64"/>
      <c r="CYG28" s="64"/>
      <c r="CYH28" s="64"/>
      <c r="CYI28" s="64"/>
      <c r="CYJ28" s="64"/>
      <c r="CYK28" s="64"/>
      <c r="CYL28" s="64"/>
      <c r="CYM28" s="64"/>
      <c r="CYN28" s="64"/>
      <c r="CYO28" s="64"/>
      <c r="CYP28" s="64"/>
      <c r="CYQ28" s="64"/>
      <c r="CYR28" s="64"/>
      <c r="CYS28" s="64"/>
      <c r="CYT28" s="64"/>
      <c r="CYU28" s="64"/>
      <c r="CYV28" s="64"/>
      <c r="CYW28" s="64"/>
      <c r="CYX28" s="64"/>
      <c r="CYY28" s="64"/>
      <c r="CYZ28" s="64"/>
      <c r="CZA28" s="64"/>
      <c r="CZB28" s="64"/>
      <c r="CZC28" s="64"/>
      <c r="CZD28" s="64"/>
      <c r="CZE28" s="64"/>
      <c r="CZF28" s="64"/>
      <c r="CZG28" s="64"/>
      <c r="CZH28" s="64"/>
      <c r="CZI28" s="64"/>
      <c r="CZJ28" s="64"/>
      <c r="CZK28" s="64"/>
      <c r="CZL28" s="64"/>
      <c r="CZM28" s="64"/>
      <c r="CZN28" s="64"/>
      <c r="CZO28" s="64"/>
      <c r="CZP28" s="64"/>
      <c r="CZQ28" s="64"/>
      <c r="CZR28" s="64"/>
      <c r="CZS28" s="64"/>
      <c r="CZT28" s="64"/>
      <c r="CZU28" s="64"/>
      <c r="CZV28" s="64"/>
      <c r="CZW28" s="64"/>
      <c r="CZX28" s="64"/>
      <c r="CZY28" s="64"/>
      <c r="CZZ28" s="64"/>
      <c r="DAA28" s="64"/>
      <c r="DAB28" s="64"/>
      <c r="DAC28" s="64"/>
      <c r="DAD28" s="64"/>
      <c r="DAE28" s="64"/>
      <c r="DAF28" s="64"/>
      <c r="DAG28" s="64"/>
      <c r="DAH28" s="64"/>
      <c r="DAI28" s="64"/>
      <c r="DAJ28" s="64"/>
      <c r="DAK28" s="64"/>
      <c r="DAL28" s="64"/>
      <c r="DAM28" s="64"/>
      <c r="DAN28" s="64"/>
      <c r="DAO28" s="64"/>
      <c r="DAP28" s="64"/>
      <c r="DAQ28" s="64"/>
      <c r="DAR28" s="64"/>
      <c r="DAS28" s="64"/>
      <c r="DAT28" s="64"/>
      <c r="DAU28" s="64"/>
      <c r="DAV28" s="64"/>
      <c r="DAW28" s="64"/>
      <c r="DAX28" s="64"/>
      <c r="DAY28" s="64"/>
      <c r="DAZ28" s="64"/>
      <c r="DBA28" s="64"/>
      <c r="DBB28" s="64"/>
      <c r="DBC28" s="64"/>
      <c r="DBD28" s="64"/>
      <c r="DBE28" s="64"/>
      <c r="DBF28" s="64"/>
      <c r="DBG28" s="64"/>
      <c r="DBH28" s="64"/>
      <c r="DBI28" s="64"/>
      <c r="DBJ28" s="64"/>
      <c r="DBK28" s="64"/>
      <c r="DBL28" s="64"/>
      <c r="DBM28" s="64"/>
      <c r="DBN28" s="64"/>
      <c r="DBO28" s="64"/>
      <c r="DBP28" s="64"/>
      <c r="DBQ28" s="64"/>
      <c r="DBR28" s="64"/>
      <c r="DBS28" s="64"/>
      <c r="DBT28" s="64"/>
      <c r="DBU28" s="64"/>
      <c r="DBV28" s="64"/>
      <c r="DBW28" s="64"/>
      <c r="DBX28" s="64"/>
      <c r="DBY28" s="64"/>
      <c r="DBZ28" s="64"/>
      <c r="DCA28" s="64"/>
      <c r="DCB28" s="64"/>
      <c r="DCC28" s="64"/>
      <c r="DCD28" s="64"/>
      <c r="DCE28" s="64"/>
      <c r="DCF28" s="64"/>
      <c r="DCG28" s="64"/>
      <c r="DCH28" s="64"/>
      <c r="DCI28" s="64"/>
      <c r="DCJ28" s="64"/>
      <c r="DCK28" s="64"/>
      <c r="DCL28" s="64"/>
      <c r="DCM28" s="64"/>
      <c r="DCN28" s="64"/>
      <c r="DCO28" s="64"/>
      <c r="DCP28" s="64"/>
      <c r="DCQ28" s="64"/>
      <c r="DCR28" s="64"/>
      <c r="DCS28" s="64"/>
      <c r="DCT28" s="64"/>
    </row>
    <row r="29" spans="1:2802" s="120" customFormat="1" ht="18" customHeight="1" x14ac:dyDescent="0.2">
      <c r="A29" s="122" t="str">
        <f t="shared" si="5"/>
        <v/>
      </c>
      <c r="B29" s="181"/>
      <c r="C29" s="181"/>
      <c r="D29" s="183" t="s">
        <v>71</v>
      </c>
      <c r="E29" s="178"/>
      <c r="F29" s="179"/>
      <c r="G29" s="178"/>
      <c r="H29" s="6"/>
      <c r="I29" s="173"/>
      <c r="J29" s="3"/>
      <c r="K29" s="173" t="s">
        <v>243</v>
      </c>
      <c r="L29" s="173"/>
      <c r="M29" s="173"/>
      <c r="N29" s="174"/>
      <c r="O29" s="180"/>
      <c r="P29" s="125"/>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64"/>
      <c r="ON29" s="64"/>
      <c r="OO29" s="64"/>
      <c r="OP29" s="64"/>
      <c r="OQ29" s="64"/>
      <c r="OR29" s="64"/>
      <c r="OS29" s="64"/>
      <c r="OT29" s="64"/>
      <c r="OU29" s="64"/>
      <c r="OV29" s="64"/>
      <c r="OW29" s="64"/>
      <c r="OX29" s="64"/>
      <c r="OY29" s="64"/>
      <c r="OZ29" s="64"/>
      <c r="PA29" s="64"/>
      <c r="PB29" s="64"/>
      <c r="PC29" s="64"/>
      <c r="PD29" s="64"/>
      <c r="PE29" s="64"/>
      <c r="PF29" s="64"/>
      <c r="PG29" s="64"/>
      <c r="PH29" s="64"/>
      <c r="PI29" s="64"/>
      <c r="PJ29" s="64"/>
      <c r="PK29" s="64"/>
      <c r="PL29" s="64"/>
      <c r="PM29" s="64"/>
      <c r="PN29" s="64"/>
      <c r="PO29" s="64"/>
      <c r="PP29" s="64"/>
      <c r="PQ29" s="64"/>
      <c r="PR29" s="64"/>
      <c r="PS29" s="64"/>
      <c r="PT29" s="64"/>
      <c r="PU29" s="64"/>
      <c r="PV29" s="64"/>
      <c r="PW29" s="64"/>
      <c r="PX29" s="64"/>
      <c r="PY29" s="64"/>
      <c r="PZ29" s="64"/>
      <c r="QA29" s="64"/>
      <c r="QB29" s="64"/>
      <c r="QC29" s="64"/>
      <c r="QD29" s="64"/>
      <c r="QE29" s="64"/>
      <c r="QF29" s="64"/>
      <c r="QG29" s="64"/>
      <c r="QH29" s="64"/>
      <c r="QI29" s="64"/>
      <c r="QJ29" s="64"/>
      <c r="QK29" s="64"/>
      <c r="QL29" s="64"/>
      <c r="QM29" s="64"/>
      <c r="QN29" s="64"/>
      <c r="QO29" s="64"/>
      <c r="QP29" s="64"/>
      <c r="QQ29" s="64"/>
      <c r="QR29" s="64"/>
      <c r="QS29" s="64"/>
      <c r="QT29" s="64"/>
      <c r="QU29" s="64"/>
      <c r="QV29" s="64"/>
      <c r="QW29" s="64"/>
      <c r="QX29" s="64"/>
      <c r="QY29" s="64"/>
      <c r="QZ29" s="64"/>
      <c r="RA29" s="64"/>
      <c r="RB29" s="64"/>
      <c r="RC29" s="64"/>
      <c r="RD29" s="64"/>
      <c r="RE29" s="64"/>
      <c r="RF29" s="64"/>
      <c r="RG29" s="64"/>
      <c r="RH29" s="64"/>
      <c r="RI29" s="64"/>
      <c r="RJ29" s="64"/>
      <c r="RK29" s="64"/>
      <c r="RL29" s="64"/>
      <c r="RM29" s="64"/>
      <c r="RN29" s="64"/>
      <c r="RO29" s="64"/>
      <c r="RP29" s="64"/>
      <c r="RQ29" s="64"/>
      <c r="RR29" s="64"/>
      <c r="RS29" s="64"/>
      <c r="RT29" s="64"/>
      <c r="RU29" s="64"/>
      <c r="RV29" s="64"/>
      <c r="RW29" s="64"/>
      <c r="RX29" s="64"/>
      <c r="RY29" s="64"/>
      <c r="RZ29" s="64"/>
      <c r="SA29" s="64"/>
      <c r="SB29" s="64"/>
      <c r="SC29" s="64"/>
      <c r="SD29" s="64"/>
      <c r="SE29" s="64"/>
      <c r="SF29" s="64"/>
      <c r="SG29" s="64"/>
      <c r="SH29" s="64"/>
      <c r="SI29" s="64"/>
      <c r="SJ29" s="64"/>
      <c r="SK29" s="64"/>
      <c r="SL29" s="64"/>
      <c r="SM29" s="64"/>
      <c r="SN29" s="64"/>
      <c r="SO29" s="64"/>
      <c r="SP29" s="64"/>
      <c r="SQ29" s="64"/>
      <c r="SR29" s="64"/>
      <c r="SS29" s="64"/>
      <c r="ST29" s="64"/>
      <c r="SU29" s="64"/>
      <c r="SV29" s="64"/>
      <c r="SW29" s="64"/>
      <c r="SX29" s="64"/>
      <c r="SY29" s="64"/>
      <c r="SZ29" s="64"/>
      <c r="TA29" s="64"/>
      <c r="TB29" s="64"/>
      <c r="TC29" s="64"/>
      <c r="TD29" s="64"/>
      <c r="TE29" s="64"/>
      <c r="TF29" s="64"/>
      <c r="TG29" s="64"/>
      <c r="TH29" s="64"/>
      <c r="TI29" s="64"/>
      <c r="TJ29" s="64"/>
      <c r="TK29" s="64"/>
      <c r="TL29" s="64"/>
      <c r="TM29" s="64"/>
      <c r="TN29" s="64"/>
      <c r="TO29" s="64"/>
      <c r="TP29" s="64"/>
      <c r="TQ29" s="64"/>
      <c r="TR29" s="64"/>
      <c r="TS29" s="64"/>
      <c r="TT29" s="64"/>
      <c r="TU29" s="64"/>
      <c r="TV29" s="64"/>
      <c r="TW29" s="64"/>
      <c r="TX29" s="64"/>
      <c r="TY29" s="64"/>
      <c r="TZ29" s="64"/>
      <c r="UA29" s="64"/>
      <c r="UB29" s="64"/>
      <c r="UC29" s="64"/>
      <c r="UD29" s="64"/>
      <c r="UE29" s="64"/>
      <c r="UF29" s="64"/>
      <c r="UG29" s="64"/>
      <c r="UH29" s="64"/>
      <c r="UI29" s="64"/>
      <c r="UJ29" s="64"/>
      <c r="UK29" s="64"/>
      <c r="UL29" s="64"/>
      <c r="UM29" s="64"/>
      <c r="UN29" s="64"/>
      <c r="UO29" s="64"/>
      <c r="UP29" s="64"/>
      <c r="UQ29" s="64"/>
      <c r="UR29" s="64"/>
      <c r="US29" s="64"/>
      <c r="UT29" s="64"/>
      <c r="UU29" s="64"/>
      <c r="UV29" s="64"/>
      <c r="UW29" s="64"/>
      <c r="UX29" s="64"/>
      <c r="UY29" s="64"/>
      <c r="UZ29" s="64"/>
      <c r="VA29" s="64"/>
      <c r="VB29" s="64"/>
      <c r="VC29" s="64"/>
      <c r="VD29" s="64"/>
      <c r="VE29" s="64"/>
      <c r="VF29" s="64"/>
      <c r="VG29" s="64"/>
      <c r="VH29" s="64"/>
      <c r="VI29" s="64"/>
      <c r="VJ29" s="64"/>
      <c r="VK29" s="64"/>
      <c r="VL29" s="64"/>
      <c r="VM29" s="64"/>
      <c r="VN29" s="64"/>
      <c r="VO29" s="64"/>
      <c r="VP29" s="64"/>
      <c r="VQ29" s="64"/>
      <c r="VR29" s="64"/>
      <c r="VS29" s="64"/>
      <c r="VT29" s="64"/>
      <c r="VU29" s="64"/>
      <c r="VV29" s="64"/>
      <c r="VW29" s="64"/>
      <c r="VX29" s="64"/>
      <c r="VY29" s="64"/>
      <c r="VZ29" s="64"/>
      <c r="WA29" s="64"/>
      <c r="WB29" s="64"/>
      <c r="WC29" s="64"/>
      <c r="WD29" s="64"/>
      <c r="WE29" s="64"/>
      <c r="WF29" s="64"/>
      <c r="WG29" s="64"/>
      <c r="WH29" s="64"/>
      <c r="WI29" s="64"/>
      <c r="WJ29" s="64"/>
      <c r="WK29" s="64"/>
      <c r="WL29" s="64"/>
      <c r="WM29" s="64"/>
      <c r="WN29" s="64"/>
      <c r="WO29" s="64"/>
      <c r="WP29" s="64"/>
      <c r="WQ29" s="64"/>
      <c r="WR29" s="64"/>
      <c r="WS29" s="64"/>
      <c r="WT29" s="64"/>
      <c r="WU29" s="64"/>
      <c r="WV29" s="64"/>
      <c r="WW29" s="64"/>
      <c r="WX29" s="64"/>
      <c r="WY29" s="64"/>
      <c r="WZ29" s="64"/>
      <c r="XA29" s="64"/>
      <c r="XB29" s="64"/>
      <c r="XC29" s="64"/>
      <c r="XD29" s="64"/>
      <c r="XE29" s="64"/>
      <c r="XF29" s="64"/>
      <c r="XG29" s="64"/>
      <c r="XH29" s="64"/>
      <c r="XI29" s="64"/>
      <c r="XJ29" s="64"/>
      <c r="XK29" s="64"/>
      <c r="XL29" s="64"/>
      <c r="XM29" s="64"/>
      <c r="XN29" s="64"/>
      <c r="XO29" s="64"/>
      <c r="XP29" s="64"/>
      <c r="XQ29" s="64"/>
      <c r="XR29" s="64"/>
      <c r="XS29" s="64"/>
      <c r="XT29" s="64"/>
      <c r="XU29" s="64"/>
      <c r="XV29" s="64"/>
      <c r="XW29" s="64"/>
      <c r="XX29" s="64"/>
      <c r="XY29" s="64"/>
      <c r="XZ29" s="64"/>
      <c r="YA29" s="64"/>
      <c r="YB29" s="64"/>
      <c r="YC29" s="64"/>
      <c r="YD29" s="64"/>
      <c r="YE29" s="64"/>
      <c r="YF29" s="64"/>
      <c r="YG29" s="64"/>
      <c r="YH29" s="64"/>
      <c r="YI29" s="64"/>
      <c r="YJ29" s="64"/>
      <c r="YK29" s="64"/>
      <c r="YL29" s="64"/>
      <c r="YM29" s="64"/>
      <c r="YN29" s="64"/>
      <c r="YO29" s="64"/>
      <c r="YP29" s="64"/>
      <c r="YQ29" s="64"/>
      <c r="YR29" s="64"/>
      <c r="YS29" s="64"/>
      <c r="YT29" s="64"/>
      <c r="YU29" s="64"/>
      <c r="YV29" s="64"/>
      <c r="YW29" s="64"/>
      <c r="YX29" s="64"/>
      <c r="YY29" s="64"/>
      <c r="YZ29" s="64"/>
      <c r="ZA29" s="64"/>
      <c r="ZB29" s="64"/>
      <c r="ZC29" s="64"/>
      <c r="ZD29" s="64"/>
      <c r="ZE29" s="64"/>
      <c r="ZF29" s="64"/>
      <c r="ZG29" s="64"/>
      <c r="ZH29" s="64"/>
      <c r="ZI29" s="64"/>
      <c r="ZJ29" s="64"/>
      <c r="ZK29" s="64"/>
      <c r="ZL29" s="64"/>
      <c r="ZM29" s="64"/>
      <c r="ZN29" s="64"/>
      <c r="ZO29" s="64"/>
      <c r="ZP29" s="64"/>
      <c r="ZQ29" s="64"/>
      <c r="ZR29" s="64"/>
      <c r="ZS29" s="64"/>
      <c r="ZT29" s="64"/>
      <c r="ZU29" s="64"/>
      <c r="ZV29" s="64"/>
      <c r="ZW29" s="64"/>
      <c r="ZX29" s="64"/>
      <c r="ZY29" s="64"/>
      <c r="ZZ29" s="64"/>
      <c r="AAA29" s="64"/>
      <c r="AAB29" s="64"/>
      <c r="AAC29" s="64"/>
      <c r="AAD29" s="64"/>
      <c r="AAE29" s="64"/>
      <c r="AAF29" s="64"/>
      <c r="AAG29" s="64"/>
      <c r="AAH29" s="64"/>
      <c r="AAI29" s="64"/>
      <c r="AAJ29" s="64"/>
      <c r="AAK29" s="64"/>
      <c r="AAL29" s="64"/>
      <c r="AAM29" s="64"/>
      <c r="AAN29" s="64"/>
      <c r="AAO29" s="64"/>
      <c r="AAP29" s="64"/>
      <c r="AAQ29" s="64"/>
      <c r="AAR29" s="64"/>
      <c r="AAS29" s="64"/>
      <c r="AAT29" s="64"/>
      <c r="AAU29" s="64"/>
      <c r="AAV29" s="64"/>
      <c r="AAW29" s="64"/>
      <c r="AAX29" s="64"/>
      <c r="AAY29" s="64"/>
      <c r="AAZ29" s="64"/>
      <c r="ABA29" s="64"/>
      <c r="ABB29" s="64"/>
      <c r="ABC29" s="64"/>
      <c r="ABD29" s="64"/>
      <c r="ABE29" s="64"/>
      <c r="ABF29" s="64"/>
      <c r="ABG29" s="64"/>
      <c r="ABH29" s="64"/>
      <c r="ABI29" s="64"/>
      <c r="ABJ29" s="64"/>
      <c r="ABK29" s="64"/>
      <c r="ABL29" s="64"/>
      <c r="ABM29" s="64"/>
      <c r="ABN29" s="64"/>
      <c r="ABO29" s="64"/>
      <c r="ABP29" s="64"/>
      <c r="ABQ29" s="64"/>
      <c r="ABR29" s="64"/>
      <c r="ABS29" s="64"/>
      <c r="ABT29" s="64"/>
      <c r="ABU29" s="64"/>
      <c r="ABV29" s="64"/>
      <c r="ABW29" s="64"/>
      <c r="ABX29" s="64"/>
      <c r="ABY29" s="64"/>
      <c r="ABZ29" s="64"/>
      <c r="ACA29" s="64"/>
      <c r="ACB29" s="64"/>
      <c r="ACC29" s="64"/>
      <c r="ACD29" s="64"/>
      <c r="ACE29" s="64"/>
      <c r="ACF29" s="64"/>
      <c r="ACG29" s="64"/>
      <c r="ACH29" s="64"/>
      <c r="ACI29" s="64"/>
      <c r="ACJ29" s="64"/>
      <c r="ACK29" s="64"/>
      <c r="ACL29" s="64"/>
      <c r="ACM29" s="64"/>
      <c r="ACN29" s="64"/>
      <c r="ACO29" s="64"/>
      <c r="ACP29" s="64"/>
      <c r="ACQ29" s="64"/>
      <c r="ACR29" s="64"/>
      <c r="ACS29" s="64"/>
      <c r="ACT29" s="64"/>
      <c r="ACU29" s="64"/>
      <c r="ACV29" s="64"/>
      <c r="ACW29" s="64"/>
      <c r="ACX29" s="64"/>
      <c r="ACY29" s="64"/>
      <c r="ACZ29" s="64"/>
      <c r="ADA29" s="64"/>
      <c r="ADB29" s="64"/>
      <c r="ADC29" s="64"/>
      <c r="ADD29" s="64"/>
      <c r="ADE29" s="64"/>
      <c r="ADF29" s="64"/>
      <c r="ADG29" s="64"/>
      <c r="ADH29" s="64"/>
      <c r="ADI29" s="64"/>
      <c r="ADJ29" s="64"/>
      <c r="ADK29" s="64"/>
      <c r="ADL29" s="64"/>
      <c r="ADM29" s="64"/>
      <c r="ADN29" s="64"/>
      <c r="ADO29" s="64"/>
      <c r="ADP29" s="64"/>
      <c r="ADQ29" s="64"/>
      <c r="ADR29" s="64"/>
      <c r="ADS29" s="64"/>
      <c r="ADT29" s="64"/>
      <c r="ADU29" s="64"/>
      <c r="ADV29" s="64"/>
      <c r="ADW29" s="64"/>
      <c r="ADX29" s="64"/>
      <c r="ADY29" s="64"/>
      <c r="ADZ29" s="64"/>
      <c r="AEA29" s="64"/>
      <c r="AEB29" s="64"/>
      <c r="AEC29" s="64"/>
      <c r="AED29" s="64"/>
      <c r="AEE29" s="64"/>
      <c r="AEF29" s="64"/>
      <c r="AEG29" s="64"/>
      <c r="AEH29" s="64"/>
      <c r="AEI29" s="64"/>
      <c r="AEJ29" s="64"/>
      <c r="AEK29" s="64"/>
      <c r="AEL29" s="64"/>
      <c r="AEM29" s="64"/>
      <c r="AEN29" s="64"/>
      <c r="AEO29" s="64"/>
      <c r="AEP29" s="64"/>
      <c r="AEQ29" s="64"/>
      <c r="AER29" s="64"/>
      <c r="AES29" s="64"/>
      <c r="AET29" s="64"/>
      <c r="AEU29" s="64"/>
      <c r="AEV29" s="64"/>
      <c r="AEW29" s="64"/>
      <c r="AEX29" s="64"/>
      <c r="AEY29" s="64"/>
      <c r="AEZ29" s="64"/>
      <c r="AFA29" s="64"/>
      <c r="AFB29" s="64"/>
      <c r="AFC29" s="64"/>
      <c r="AFD29" s="64"/>
      <c r="AFE29" s="64"/>
      <c r="AFF29" s="64"/>
      <c r="AFG29" s="64"/>
      <c r="AFH29" s="64"/>
      <c r="AFI29" s="64"/>
      <c r="AFJ29" s="64"/>
      <c r="AFK29" s="64"/>
      <c r="AFL29" s="64"/>
      <c r="AFM29" s="64"/>
      <c r="AFN29" s="64"/>
      <c r="AFO29" s="64"/>
      <c r="AFP29" s="64"/>
      <c r="AFQ29" s="64"/>
      <c r="AFR29" s="64"/>
      <c r="AFS29" s="64"/>
      <c r="AFT29" s="64"/>
      <c r="AFU29" s="64"/>
      <c r="AFV29" s="64"/>
      <c r="AFW29" s="64"/>
      <c r="AFX29" s="64"/>
      <c r="AFY29" s="64"/>
      <c r="AFZ29" s="64"/>
      <c r="AGA29" s="64"/>
      <c r="AGB29" s="64"/>
      <c r="AGC29" s="64"/>
      <c r="AGD29" s="64"/>
      <c r="AGE29" s="64"/>
      <c r="AGF29" s="64"/>
      <c r="AGG29" s="64"/>
      <c r="AGH29" s="64"/>
      <c r="AGI29" s="64"/>
      <c r="AGJ29" s="64"/>
      <c r="AGK29" s="64"/>
      <c r="AGL29" s="64"/>
      <c r="AGM29" s="64"/>
      <c r="AGN29" s="64"/>
      <c r="AGO29" s="64"/>
      <c r="AGP29" s="64"/>
      <c r="AGQ29" s="64"/>
      <c r="AGR29" s="64"/>
      <c r="AGS29" s="64"/>
      <c r="AGT29" s="64"/>
      <c r="AGU29" s="64"/>
      <c r="AGV29" s="64"/>
      <c r="AGW29" s="64"/>
      <c r="AGX29" s="64"/>
      <c r="AGY29" s="64"/>
      <c r="AGZ29" s="64"/>
      <c r="AHA29" s="64"/>
      <c r="AHB29" s="64"/>
      <c r="AHC29" s="64"/>
      <c r="AHD29" s="64"/>
      <c r="AHE29" s="64"/>
      <c r="AHF29" s="64"/>
      <c r="AHG29" s="64"/>
      <c r="AHH29" s="64"/>
      <c r="AHI29" s="64"/>
      <c r="AHJ29" s="64"/>
      <c r="AHK29" s="64"/>
      <c r="AHL29" s="64"/>
      <c r="AHM29" s="64"/>
      <c r="AHN29" s="64"/>
      <c r="AHO29" s="64"/>
      <c r="AHP29" s="64"/>
      <c r="AHQ29" s="64"/>
      <c r="AHR29" s="64"/>
      <c r="AHS29" s="64"/>
      <c r="AHT29" s="64"/>
      <c r="AHU29" s="64"/>
      <c r="AHV29" s="64"/>
      <c r="AHW29" s="64"/>
      <c r="AHX29" s="64"/>
      <c r="AHY29" s="64"/>
      <c r="AHZ29" s="64"/>
      <c r="AIA29" s="64"/>
      <c r="AIB29" s="64"/>
      <c r="AIC29" s="64"/>
      <c r="AID29" s="64"/>
      <c r="AIE29" s="64"/>
      <c r="AIF29" s="64"/>
      <c r="AIG29" s="64"/>
      <c r="AIH29" s="64"/>
      <c r="AII29" s="64"/>
      <c r="AIJ29" s="64"/>
      <c r="AIK29" s="64"/>
      <c r="AIL29" s="64"/>
      <c r="AIM29" s="64"/>
      <c r="AIN29" s="64"/>
      <c r="AIO29" s="64"/>
      <c r="AIP29" s="64"/>
      <c r="AIQ29" s="64"/>
      <c r="AIR29" s="64"/>
      <c r="AIS29" s="64"/>
      <c r="AIT29" s="64"/>
      <c r="AIU29" s="64"/>
      <c r="AIV29" s="64"/>
      <c r="AIW29" s="64"/>
      <c r="AIX29" s="64"/>
      <c r="AIY29" s="64"/>
      <c r="AIZ29" s="64"/>
      <c r="AJA29" s="64"/>
      <c r="AJB29" s="64"/>
      <c r="AJC29" s="64"/>
      <c r="AJD29" s="64"/>
      <c r="AJE29" s="64"/>
      <c r="AJF29" s="64"/>
      <c r="AJG29" s="64"/>
      <c r="AJH29" s="64"/>
      <c r="AJI29" s="64"/>
      <c r="AJJ29" s="64"/>
      <c r="AJK29" s="64"/>
      <c r="AJL29" s="64"/>
      <c r="AJM29" s="64"/>
      <c r="AJN29" s="64"/>
      <c r="AJO29" s="64"/>
      <c r="AJP29" s="64"/>
      <c r="AJQ29" s="64"/>
      <c r="AJR29" s="64"/>
      <c r="AJS29" s="64"/>
      <c r="AJT29" s="64"/>
      <c r="AJU29" s="64"/>
      <c r="AJV29" s="64"/>
      <c r="AJW29" s="64"/>
      <c r="AJX29" s="64"/>
      <c r="AJY29" s="64"/>
      <c r="AJZ29" s="64"/>
      <c r="AKA29" s="64"/>
      <c r="AKB29" s="64"/>
      <c r="AKC29" s="64"/>
      <c r="AKD29" s="64"/>
      <c r="AKE29" s="64"/>
      <c r="AKF29" s="64"/>
      <c r="AKG29" s="64"/>
      <c r="AKH29" s="64"/>
      <c r="AKI29" s="64"/>
      <c r="AKJ29" s="64"/>
      <c r="AKK29" s="64"/>
      <c r="AKL29" s="64"/>
      <c r="AKM29" s="64"/>
      <c r="AKN29" s="64"/>
      <c r="AKO29" s="64"/>
      <c r="AKP29" s="64"/>
      <c r="AKQ29" s="64"/>
      <c r="AKR29" s="64"/>
      <c r="AKS29" s="64"/>
      <c r="AKT29" s="64"/>
      <c r="AKU29" s="64"/>
      <c r="AKV29" s="64"/>
      <c r="AKW29" s="64"/>
      <c r="AKX29" s="64"/>
      <c r="AKY29" s="64"/>
      <c r="AKZ29" s="64"/>
      <c r="ALA29" s="64"/>
      <c r="ALB29" s="64"/>
      <c r="ALC29" s="64"/>
      <c r="ALD29" s="64"/>
      <c r="ALE29" s="64"/>
      <c r="ALF29" s="64"/>
      <c r="ALG29" s="64"/>
      <c r="ALH29" s="64"/>
      <c r="ALI29" s="64"/>
      <c r="ALJ29" s="64"/>
      <c r="ALK29" s="64"/>
      <c r="ALL29" s="64"/>
      <c r="ALM29" s="64"/>
      <c r="ALN29" s="64"/>
      <c r="ALO29" s="64"/>
      <c r="ALP29" s="64"/>
      <c r="ALQ29" s="64"/>
      <c r="ALR29" s="64"/>
      <c r="ALS29" s="64"/>
      <c r="ALT29" s="64"/>
      <c r="ALU29" s="64"/>
      <c r="ALV29" s="64"/>
      <c r="ALW29" s="64"/>
      <c r="ALX29" s="64"/>
      <c r="ALY29" s="64"/>
      <c r="ALZ29" s="64"/>
      <c r="AMA29" s="64"/>
      <c r="AMB29" s="64"/>
      <c r="AMC29" s="64"/>
      <c r="AMD29" s="64"/>
      <c r="AME29" s="64"/>
      <c r="AMF29" s="64"/>
      <c r="AMG29" s="64"/>
      <c r="AMH29" s="64"/>
      <c r="AMI29" s="64"/>
      <c r="AMJ29" s="64"/>
      <c r="AMK29" s="64"/>
      <c r="AML29" s="64"/>
      <c r="AMM29" s="64"/>
      <c r="AMN29" s="64"/>
      <c r="AMO29" s="64"/>
      <c r="AMP29" s="64"/>
      <c r="AMQ29" s="64"/>
      <c r="AMR29" s="64"/>
      <c r="AMS29" s="64"/>
      <c r="AMT29" s="64"/>
      <c r="AMU29" s="64"/>
      <c r="AMV29" s="64"/>
      <c r="AMW29" s="64"/>
      <c r="AMX29" s="64"/>
      <c r="AMY29" s="64"/>
      <c r="AMZ29" s="64"/>
      <c r="ANA29" s="64"/>
      <c r="ANB29" s="64"/>
      <c r="ANC29" s="64"/>
      <c r="AND29" s="64"/>
      <c r="ANE29" s="64"/>
      <c r="ANF29" s="64"/>
      <c r="ANG29" s="64"/>
      <c r="ANH29" s="64"/>
      <c r="ANI29" s="64"/>
      <c r="ANJ29" s="64"/>
      <c r="ANK29" s="64"/>
      <c r="ANL29" s="64"/>
      <c r="ANM29" s="64"/>
      <c r="ANN29" s="64"/>
      <c r="ANO29" s="64"/>
      <c r="ANP29" s="64"/>
      <c r="ANQ29" s="64"/>
      <c r="ANR29" s="64"/>
      <c r="ANS29" s="64"/>
      <c r="ANT29" s="64"/>
      <c r="ANU29" s="64"/>
      <c r="ANV29" s="64"/>
      <c r="ANW29" s="64"/>
      <c r="ANX29" s="64"/>
      <c r="ANY29" s="64"/>
      <c r="ANZ29" s="64"/>
      <c r="AOA29" s="64"/>
      <c r="AOB29" s="64"/>
      <c r="AOC29" s="64"/>
      <c r="AOD29" s="64"/>
      <c r="AOE29" s="64"/>
      <c r="AOF29" s="64"/>
      <c r="AOG29" s="64"/>
      <c r="AOH29" s="64"/>
      <c r="AOI29" s="64"/>
      <c r="AOJ29" s="64"/>
      <c r="AOK29" s="64"/>
      <c r="AOL29" s="64"/>
      <c r="AOM29" s="64"/>
      <c r="AON29" s="64"/>
      <c r="AOO29" s="64"/>
      <c r="AOP29" s="64"/>
      <c r="AOQ29" s="64"/>
      <c r="AOR29" s="64"/>
      <c r="AOS29" s="64"/>
      <c r="AOT29" s="64"/>
      <c r="AOU29" s="64"/>
      <c r="AOV29" s="64"/>
      <c r="AOW29" s="64"/>
      <c r="AOX29" s="64"/>
      <c r="AOY29" s="64"/>
      <c r="AOZ29" s="64"/>
      <c r="APA29" s="64"/>
      <c r="APB29" s="64"/>
      <c r="APC29" s="64"/>
      <c r="APD29" s="64"/>
      <c r="APE29" s="64"/>
      <c r="APF29" s="64"/>
      <c r="APG29" s="64"/>
      <c r="APH29" s="64"/>
      <c r="API29" s="64"/>
      <c r="APJ29" s="64"/>
      <c r="APK29" s="64"/>
      <c r="APL29" s="64"/>
      <c r="APM29" s="64"/>
      <c r="APN29" s="64"/>
      <c r="APO29" s="64"/>
      <c r="APP29" s="64"/>
      <c r="APQ29" s="64"/>
      <c r="APR29" s="64"/>
      <c r="APS29" s="64"/>
      <c r="APT29" s="64"/>
      <c r="APU29" s="64"/>
      <c r="APV29" s="64"/>
      <c r="APW29" s="64"/>
      <c r="APX29" s="64"/>
      <c r="APY29" s="64"/>
      <c r="APZ29" s="64"/>
      <c r="AQA29" s="64"/>
      <c r="AQB29" s="64"/>
      <c r="AQC29" s="64"/>
      <c r="AQD29" s="64"/>
      <c r="AQE29" s="64"/>
      <c r="AQF29" s="64"/>
      <c r="AQG29" s="64"/>
      <c r="AQH29" s="64"/>
      <c r="AQI29" s="64"/>
      <c r="AQJ29" s="64"/>
      <c r="AQK29" s="64"/>
      <c r="AQL29" s="64"/>
      <c r="AQM29" s="64"/>
      <c r="AQN29" s="64"/>
      <c r="AQO29" s="64"/>
      <c r="AQP29" s="64"/>
      <c r="AQQ29" s="64"/>
      <c r="AQR29" s="64"/>
      <c r="AQS29" s="64"/>
      <c r="AQT29" s="64"/>
      <c r="AQU29" s="64"/>
      <c r="AQV29" s="64"/>
      <c r="AQW29" s="64"/>
      <c r="AQX29" s="64"/>
      <c r="AQY29" s="64"/>
      <c r="AQZ29" s="64"/>
      <c r="ARA29" s="64"/>
      <c r="ARB29" s="64"/>
      <c r="ARC29" s="64"/>
      <c r="ARD29" s="64"/>
      <c r="ARE29" s="64"/>
      <c r="ARF29" s="64"/>
      <c r="ARG29" s="64"/>
      <c r="ARH29" s="64"/>
      <c r="ARI29" s="64"/>
      <c r="ARJ29" s="64"/>
      <c r="ARK29" s="64"/>
      <c r="ARL29" s="64"/>
      <c r="ARM29" s="64"/>
      <c r="ARN29" s="64"/>
      <c r="ARO29" s="64"/>
      <c r="ARP29" s="64"/>
      <c r="ARQ29" s="64"/>
      <c r="ARR29" s="64"/>
      <c r="ARS29" s="64"/>
      <c r="ART29" s="64"/>
      <c r="ARU29" s="64"/>
      <c r="ARV29" s="64"/>
      <c r="ARW29" s="64"/>
      <c r="ARX29" s="64"/>
      <c r="ARY29" s="64"/>
      <c r="ARZ29" s="64"/>
      <c r="ASA29" s="64"/>
      <c r="ASB29" s="64"/>
      <c r="ASC29" s="64"/>
      <c r="ASD29" s="64"/>
      <c r="ASE29" s="64"/>
      <c r="ASF29" s="64"/>
      <c r="ASG29" s="64"/>
      <c r="ASH29" s="64"/>
      <c r="ASI29" s="64"/>
      <c r="ASJ29" s="64"/>
      <c r="ASK29" s="64"/>
      <c r="ASL29" s="64"/>
      <c r="ASM29" s="64"/>
      <c r="ASN29" s="64"/>
      <c r="ASO29" s="64"/>
      <c r="ASP29" s="64"/>
      <c r="ASQ29" s="64"/>
      <c r="ASR29" s="64"/>
      <c r="ASS29" s="64"/>
      <c r="AST29" s="64"/>
      <c r="ASU29" s="64"/>
      <c r="ASV29" s="64"/>
      <c r="ASW29" s="64"/>
      <c r="ASX29" s="64"/>
      <c r="ASY29" s="64"/>
      <c r="ASZ29" s="64"/>
      <c r="ATA29" s="64"/>
      <c r="ATB29" s="64"/>
      <c r="ATC29" s="64"/>
      <c r="ATD29" s="64"/>
      <c r="ATE29" s="64"/>
      <c r="ATF29" s="64"/>
      <c r="ATG29" s="64"/>
      <c r="ATH29" s="64"/>
      <c r="ATI29" s="64"/>
      <c r="ATJ29" s="64"/>
      <c r="ATK29" s="64"/>
      <c r="ATL29" s="64"/>
      <c r="ATM29" s="64"/>
      <c r="ATN29" s="64"/>
      <c r="ATO29" s="64"/>
      <c r="ATP29" s="64"/>
      <c r="ATQ29" s="64"/>
      <c r="ATR29" s="64"/>
      <c r="ATS29" s="64"/>
      <c r="ATT29" s="64"/>
      <c r="ATU29" s="64"/>
      <c r="ATV29" s="64"/>
      <c r="ATW29" s="64"/>
      <c r="ATX29" s="64"/>
      <c r="ATY29" s="64"/>
      <c r="ATZ29" s="64"/>
      <c r="AUA29" s="64"/>
      <c r="AUB29" s="64"/>
      <c r="AUC29" s="64"/>
      <c r="AUD29" s="64"/>
      <c r="AUE29" s="64"/>
      <c r="AUF29" s="64"/>
      <c r="AUG29" s="64"/>
      <c r="AUH29" s="64"/>
      <c r="AUI29" s="64"/>
      <c r="AUJ29" s="64"/>
      <c r="AUK29" s="64"/>
      <c r="AUL29" s="64"/>
      <c r="AUM29" s="64"/>
      <c r="AUN29" s="64"/>
      <c r="AUO29" s="64"/>
      <c r="AUP29" s="64"/>
      <c r="AUQ29" s="64"/>
      <c r="AUR29" s="64"/>
      <c r="AUS29" s="64"/>
      <c r="AUT29" s="64"/>
      <c r="AUU29" s="64"/>
      <c r="AUV29" s="64"/>
      <c r="AUW29" s="64"/>
      <c r="AUX29" s="64"/>
      <c r="AUY29" s="64"/>
      <c r="AUZ29" s="64"/>
      <c r="AVA29" s="64"/>
      <c r="AVB29" s="64"/>
      <c r="AVC29" s="64"/>
      <c r="AVD29" s="64"/>
      <c r="AVE29" s="64"/>
      <c r="AVF29" s="64"/>
      <c r="AVG29" s="64"/>
      <c r="AVH29" s="64"/>
      <c r="AVI29" s="64"/>
      <c r="AVJ29" s="64"/>
      <c r="AVK29" s="64"/>
      <c r="AVL29" s="64"/>
      <c r="AVM29" s="64"/>
      <c r="AVN29" s="64"/>
      <c r="AVO29" s="64"/>
      <c r="AVP29" s="64"/>
      <c r="AVQ29" s="64"/>
      <c r="AVR29" s="64"/>
      <c r="AVS29" s="64"/>
      <c r="AVT29" s="64"/>
      <c r="AVU29" s="64"/>
      <c r="AVV29" s="64"/>
      <c r="AVW29" s="64"/>
      <c r="AVX29" s="64"/>
      <c r="AVY29" s="64"/>
      <c r="AVZ29" s="64"/>
      <c r="AWA29" s="64"/>
      <c r="AWB29" s="64"/>
      <c r="AWC29" s="64"/>
      <c r="AWD29" s="64"/>
      <c r="AWE29" s="64"/>
      <c r="AWF29" s="64"/>
      <c r="AWG29" s="64"/>
      <c r="AWH29" s="64"/>
      <c r="AWI29" s="64"/>
      <c r="AWJ29" s="64"/>
      <c r="AWK29" s="64"/>
      <c r="AWL29" s="64"/>
      <c r="AWM29" s="64"/>
      <c r="AWN29" s="64"/>
      <c r="AWO29" s="64"/>
      <c r="AWP29" s="64"/>
      <c r="AWQ29" s="64"/>
      <c r="AWR29" s="64"/>
      <c r="AWS29" s="64"/>
      <c r="AWT29" s="64"/>
      <c r="AWU29" s="64"/>
      <c r="AWV29" s="64"/>
      <c r="AWW29" s="64"/>
      <c r="AWX29" s="64"/>
      <c r="AWY29" s="64"/>
      <c r="AWZ29" s="64"/>
      <c r="AXA29" s="64"/>
      <c r="AXB29" s="64"/>
      <c r="AXC29" s="64"/>
      <c r="AXD29" s="64"/>
      <c r="AXE29" s="64"/>
      <c r="AXF29" s="64"/>
      <c r="AXG29" s="64"/>
      <c r="AXH29" s="64"/>
      <c r="AXI29" s="64"/>
      <c r="AXJ29" s="64"/>
      <c r="AXK29" s="64"/>
      <c r="AXL29" s="64"/>
      <c r="AXM29" s="64"/>
      <c r="AXN29" s="64"/>
      <c r="AXO29" s="64"/>
      <c r="AXP29" s="64"/>
      <c r="AXQ29" s="64"/>
      <c r="AXR29" s="64"/>
      <c r="AXS29" s="64"/>
      <c r="AXT29" s="64"/>
      <c r="AXU29" s="64"/>
      <c r="AXV29" s="64"/>
      <c r="AXW29" s="64"/>
      <c r="AXX29" s="64"/>
      <c r="AXY29" s="64"/>
      <c r="AXZ29" s="64"/>
      <c r="AYA29" s="64"/>
      <c r="AYB29" s="64"/>
      <c r="AYC29" s="64"/>
      <c r="AYD29" s="64"/>
      <c r="AYE29" s="64"/>
      <c r="AYF29" s="64"/>
      <c r="AYG29" s="64"/>
      <c r="AYH29" s="64"/>
      <c r="AYI29" s="64"/>
      <c r="AYJ29" s="64"/>
      <c r="AYK29" s="64"/>
      <c r="AYL29" s="64"/>
      <c r="AYM29" s="64"/>
      <c r="AYN29" s="64"/>
      <c r="AYO29" s="64"/>
      <c r="AYP29" s="64"/>
      <c r="AYQ29" s="64"/>
      <c r="AYR29" s="64"/>
      <c r="AYS29" s="64"/>
      <c r="AYT29" s="64"/>
      <c r="AYU29" s="64"/>
      <c r="AYV29" s="64"/>
      <c r="AYW29" s="64"/>
      <c r="AYX29" s="64"/>
      <c r="AYY29" s="64"/>
      <c r="AYZ29" s="64"/>
      <c r="AZA29" s="64"/>
      <c r="AZB29" s="64"/>
      <c r="AZC29" s="64"/>
      <c r="AZD29" s="64"/>
      <c r="AZE29" s="64"/>
      <c r="AZF29" s="64"/>
      <c r="AZG29" s="64"/>
      <c r="AZH29" s="64"/>
      <c r="AZI29" s="64"/>
      <c r="AZJ29" s="64"/>
      <c r="AZK29" s="64"/>
      <c r="AZL29" s="64"/>
      <c r="AZM29" s="64"/>
      <c r="AZN29" s="64"/>
      <c r="AZO29" s="64"/>
      <c r="AZP29" s="64"/>
      <c r="AZQ29" s="64"/>
      <c r="AZR29" s="64"/>
      <c r="AZS29" s="64"/>
      <c r="AZT29" s="64"/>
      <c r="AZU29" s="64"/>
      <c r="AZV29" s="64"/>
      <c r="AZW29" s="64"/>
      <c r="AZX29" s="64"/>
      <c r="AZY29" s="64"/>
      <c r="AZZ29" s="64"/>
      <c r="BAA29" s="64"/>
      <c r="BAB29" s="64"/>
      <c r="BAC29" s="64"/>
      <c r="BAD29" s="64"/>
      <c r="BAE29" s="64"/>
      <c r="BAF29" s="64"/>
      <c r="BAG29" s="64"/>
      <c r="BAH29" s="64"/>
      <c r="BAI29" s="64"/>
      <c r="BAJ29" s="64"/>
      <c r="BAK29" s="64"/>
      <c r="BAL29" s="64"/>
      <c r="BAM29" s="64"/>
      <c r="BAN29" s="64"/>
      <c r="BAO29" s="64"/>
      <c r="BAP29" s="64"/>
      <c r="BAQ29" s="64"/>
      <c r="BAR29" s="64"/>
      <c r="BAS29" s="64"/>
      <c r="BAT29" s="64"/>
      <c r="BAU29" s="64"/>
      <c r="BAV29" s="64"/>
      <c r="BAW29" s="64"/>
      <c r="BAX29" s="64"/>
      <c r="BAY29" s="64"/>
      <c r="BAZ29" s="64"/>
      <c r="BBA29" s="64"/>
      <c r="BBB29" s="64"/>
      <c r="BBC29" s="64"/>
      <c r="BBD29" s="64"/>
      <c r="BBE29" s="64"/>
      <c r="BBF29" s="64"/>
      <c r="BBG29" s="64"/>
      <c r="BBH29" s="64"/>
      <c r="BBI29" s="64"/>
      <c r="BBJ29" s="64"/>
      <c r="BBK29" s="64"/>
      <c r="BBL29" s="64"/>
      <c r="BBM29" s="64"/>
      <c r="BBN29" s="64"/>
      <c r="BBO29" s="64"/>
      <c r="BBP29" s="64"/>
      <c r="BBQ29" s="64"/>
      <c r="BBR29" s="64"/>
      <c r="BBS29" s="64"/>
      <c r="BBT29" s="64"/>
      <c r="BBU29" s="64"/>
      <c r="BBV29" s="64"/>
      <c r="BBW29" s="64"/>
      <c r="BBX29" s="64"/>
      <c r="BBY29" s="64"/>
      <c r="BBZ29" s="64"/>
      <c r="BCA29" s="64"/>
      <c r="BCB29" s="64"/>
      <c r="BCC29" s="64"/>
      <c r="BCD29" s="64"/>
      <c r="BCE29" s="64"/>
      <c r="BCF29" s="64"/>
      <c r="BCG29" s="64"/>
      <c r="BCH29" s="64"/>
      <c r="BCI29" s="64"/>
      <c r="BCJ29" s="64"/>
      <c r="BCK29" s="64"/>
      <c r="BCL29" s="64"/>
      <c r="BCM29" s="64"/>
      <c r="BCN29" s="64"/>
      <c r="BCO29" s="64"/>
      <c r="BCP29" s="64"/>
      <c r="BCQ29" s="64"/>
      <c r="BCR29" s="64"/>
      <c r="BCS29" s="64"/>
      <c r="BCT29" s="64"/>
      <c r="BCU29" s="64"/>
      <c r="BCV29" s="64"/>
      <c r="BCW29" s="64"/>
      <c r="BCX29" s="64"/>
      <c r="BCY29" s="64"/>
      <c r="BCZ29" s="64"/>
      <c r="BDA29" s="64"/>
      <c r="BDB29" s="64"/>
      <c r="BDC29" s="64"/>
      <c r="BDD29" s="64"/>
      <c r="BDE29" s="64"/>
      <c r="BDF29" s="64"/>
      <c r="BDG29" s="64"/>
      <c r="BDH29" s="64"/>
      <c r="BDI29" s="64"/>
      <c r="BDJ29" s="64"/>
      <c r="BDK29" s="64"/>
      <c r="BDL29" s="64"/>
      <c r="BDM29" s="64"/>
      <c r="BDN29" s="64"/>
      <c r="BDO29" s="64"/>
      <c r="BDP29" s="64"/>
      <c r="BDQ29" s="64"/>
      <c r="BDR29" s="64"/>
      <c r="BDS29" s="64"/>
      <c r="BDT29" s="64"/>
      <c r="BDU29" s="64"/>
      <c r="BDV29" s="64"/>
      <c r="BDW29" s="64"/>
      <c r="BDX29" s="64"/>
      <c r="BDY29" s="64"/>
      <c r="BDZ29" s="64"/>
      <c r="BEA29" s="64"/>
      <c r="BEB29" s="64"/>
      <c r="BEC29" s="64"/>
      <c r="BED29" s="64"/>
      <c r="BEE29" s="64"/>
      <c r="BEF29" s="64"/>
      <c r="BEG29" s="64"/>
      <c r="BEH29" s="64"/>
      <c r="BEI29" s="64"/>
      <c r="BEJ29" s="64"/>
      <c r="BEK29" s="64"/>
      <c r="BEL29" s="64"/>
      <c r="BEM29" s="64"/>
      <c r="BEN29" s="64"/>
      <c r="BEO29" s="64"/>
      <c r="BEP29" s="64"/>
      <c r="BEQ29" s="64"/>
      <c r="BER29" s="64"/>
      <c r="BES29" s="64"/>
      <c r="BET29" s="64"/>
      <c r="BEU29" s="64"/>
      <c r="BEV29" s="64"/>
      <c r="BEW29" s="64"/>
      <c r="BEX29" s="64"/>
      <c r="BEY29" s="64"/>
      <c r="BEZ29" s="64"/>
      <c r="BFA29" s="64"/>
      <c r="BFB29" s="64"/>
      <c r="BFC29" s="64"/>
      <c r="BFD29" s="64"/>
      <c r="BFE29" s="64"/>
      <c r="BFF29" s="64"/>
      <c r="BFG29" s="64"/>
      <c r="BFH29" s="64"/>
      <c r="BFI29" s="64"/>
      <c r="BFJ29" s="64"/>
      <c r="BFK29" s="64"/>
      <c r="BFL29" s="64"/>
      <c r="BFM29" s="64"/>
      <c r="BFN29" s="64"/>
      <c r="BFO29" s="64"/>
      <c r="BFP29" s="64"/>
      <c r="BFQ29" s="64"/>
      <c r="BFR29" s="64"/>
      <c r="BFS29" s="64"/>
      <c r="BFT29" s="64"/>
      <c r="BFU29" s="64"/>
      <c r="BFV29" s="64"/>
      <c r="BFW29" s="64"/>
      <c r="BFX29" s="64"/>
      <c r="BFY29" s="64"/>
      <c r="BFZ29" s="64"/>
      <c r="BGA29" s="64"/>
      <c r="BGB29" s="64"/>
      <c r="BGC29" s="64"/>
      <c r="BGD29" s="64"/>
      <c r="BGE29" s="64"/>
      <c r="BGF29" s="64"/>
      <c r="BGG29" s="64"/>
      <c r="BGH29" s="64"/>
      <c r="BGI29" s="64"/>
      <c r="BGJ29" s="64"/>
      <c r="BGK29" s="64"/>
      <c r="BGL29" s="64"/>
      <c r="BGM29" s="64"/>
      <c r="BGN29" s="64"/>
      <c r="BGO29" s="64"/>
      <c r="BGP29" s="64"/>
      <c r="BGQ29" s="64"/>
      <c r="BGR29" s="64"/>
      <c r="BGS29" s="64"/>
      <c r="BGT29" s="64"/>
      <c r="BGU29" s="64"/>
      <c r="BGV29" s="64"/>
      <c r="BGW29" s="64"/>
      <c r="BGX29" s="64"/>
      <c r="BGY29" s="64"/>
      <c r="BGZ29" s="64"/>
      <c r="BHA29" s="64"/>
      <c r="BHB29" s="64"/>
      <c r="BHC29" s="64"/>
      <c r="BHD29" s="64"/>
      <c r="BHE29" s="64"/>
      <c r="BHF29" s="64"/>
      <c r="BHG29" s="64"/>
      <c r="BHH29" s="64"/>
      <c r="BHI29" s="64"/>
      <c r="BHJ29" s="64"/>
      <c r="BHK29" s="64"/>
      <c r="BHL29" s="64"/>
      <c r="BHM29" s="64"/>
      <c r="BHN29" s="64"/>
      <c r="BHO29" s="64"/>
      <c r="BHP29" s="64"/>
      <c r="BHQ29" s="64"/>
      <c r="BHR29" s="64"/>
      <c r="BHS29" s="64"/>
      <c r="BHT29" s="64"/>
      <c r="BHU29" s="64"/>
      <c r="BHV29" s="64"/>
      <c r="BHW29" s="64"/>
      <c r="BHX29" s="64"/>
      <c r="BHY29" s="64"/>
      <c r="BHZ29" s="64"/>
      <c r="BIA29" s="64"/>
      <c r="BIB29" s="64"/>
      <c r="BIC29" s="64"/>
      <c r="BID29" s="64"/>
      <c r="BIE29" s="64"/>
      <c r="BIF29" s="64"/>
      <c r="BIG29" s="64"/>
      <c r="BIH29" s="64"/>
      <c r="BII29" s="64"/>
      <c r="BIJ29" s="64"/>
      <c r="BIK29" s="64"/>
      <c r="BIL29" s="64"/>
      <c r="BIM29" s="64"/>
      <c r="BIN29" s="64"/>
      <c r="BIO29" s="64"/>
      <c r="BIP29" s="64"/>
      <c r="BIQ29" s="64"/>
      <c r="BIR29" s="64"/>
      <c r="BIS29" s="64"/>
      <c r="BIT29" s="64"/>
      <c r="BIU29" s="64"/>
      <c r="BIV29" s="64"/>
      <c r="BIW29" s="64"/>
      <c r="BIX29" s="64"/>
      <c r="BIY29" s="64"/>
      <c r="BIZ29" s="64"/>
      <c r="BJA29" s="64"/>
      <c r="BJB29" s="64"/>
      <c r="BJC29" s="64"/>
      <c r="BJD29" s="64"/>
      <c r="BJE29" s="64"/>
      <c r="BJF29" s="64"/>
      <c r="BJG29" s="64"/>
      <c r="BJH29" s="64"/>
      <c r="BJI29" s="64"/>
      <c r="BJJ29" s="64"/>
      <c r="BJK29" s="64"/>
      <c r="BJL29" s="64"/>
      <c r="BJM29" s="64"/>
      <c r="BJN29" s="64"/>
      <c r="BJO29" s="64"/>
      <c r="BJP29" s="64"/>
      <c r="BJQ29" s="64"/>
      <c r="BJR29" s="64"/>
      <c r="BJS29" s="64"/>
      <c r="BJT29" s="64"/>
      <c r="BJU29" s="64"/>
      <c r="BJV29" s="64"/>
      <c r="BJW29" s="64"/>
      <c r="BJX29" s="64"/>
      <c r="BJY29" s="64"/>
      <c r="BJZ29" s="64"/>
      <c r="BKA29" s="64"/>
      <c r="BKB29" s="64"/>
      <c r="BKC29" s="64"/>
      <c r="BKD29" s="64"/>
      <c r="BKE29" s="64"/>
      <c r="BKF29" s="64"/>
      <c r="BKG29" s="64"/>
      <c r="BKH29" s="64"/>
      <c r="BKI29" s="64"/>
      <c r="BKJ29" s="64"/>
      <c r="BKK29" s="64"/>
      <c r="BKL29" s="64"/>
      <c r="BKM29" s="64"/>
      <c r="BKN29" s="64"/>
      <c r="BKO29" s="64"/>
      <c r="BKP29" s="64"/>
      <c r="BKQ29" s="64"/>
      <c r="BKR29" s="64"/>
      <c r="BKS29" s="64"/>
      <c r="BKT29" s="64"/>
      <c r="BKU29" s="64"/>
      <c r="BKV29" s="64"/>
      <c r="BKW29" s="64"/>
      <c r="BKX29" s="64"/>
      <c r="BKY29" s="64"/>
      <c r="BKZ29" s="64"/>
      <c r="BLA29" s="64"/>
      <c r="BLB29" s="64"/>
      <c r="BLC29" s="64"/>
      <c r="BLD29" s="64"/>
      <c r="BLE29" s="64"/>
      <c r="BLF29" s="64"/>
      <c r="BLG29" s="64"/>
      <c r="BLH29" s="64"/>
      <c r="BLI29" s="64"/>
      <c r="BLJ29" s="64"/>
      <c r="BLK29" s="64"/>
      <c r="BLL29" s="64"/>
      <c r="BLM29" s="64"/>
      <c r="BLN29" s="64"/>
      <c r="BLO29" s="64"/>
      <c r="BLP29" s="64"/>
      <c r="BLQ29" s="64"/>
      <c r="BLR29" s="64"/>
      <c r="BLS29" s="64"/>
      <c r="BLT29" s="64"/>
      <c r="BLU29" s="64"/>
      <c r="BLV29" s="64"/>
      <c r="BLW29" s="64"/>
      <c r="BLX29" s="64"/>
      <c r="BLY29" s="64"/>
      <c r="BLZ29" s="64"/>
      <c r="BMA29" s="64"/>
      <c r="BMB29" s="64"/>
      <c r="BMC29" s="64"/>
      <c r="BMD29" s="64"/>
      <c r="BME29" s="64"/>
      <c r="BMF29" s="64"/>
      <c r="BMG29" s="64"/>
      <c r="BMH29" s="64"/>
      <c r="BMI29" s="64"/>
      <c r="BMJ29" s="64"/>
      <c r="BMK29" s="64"/>
      <c r="BML29" s="64"/>
      <c r="BMM29" s="64"/>
      <c r="BMN29" s="64"/>
      <c r="BMO29" s="64"/>
      <c r="BMP29" s="64"/>
      <c r="BMQ29" s="64"/>
      <c r="BMR29" s="64"/>
      <c r="BMS29" s="64"/>
      <c r="BMT29" s="64"/>
      <c r="BMU29" s="64"/>
      <c r="BMV29" s="64"/>
      <c r="BMW29" s="64"/>
      <c r="BMX29" s="64"/>
      <c r="BMY29" s="64"/>
      <c r="BMZ29" s="64"/>
      <c r="BNA29" s="64"/>
      <c r="BNB29" s="64"/>
      <c r="BNC29" s="64"/>
      <c r="BND29" s="64"/>
      <c r="BNE29" s="64"/>
      <c r="BNF29" s="64"/>
      <c r="BNG29" s="64"/>
      <c r="BNH29" s="64"/>
      <c r="BNI29" s="64"/>
      <c r="BNJ29" s="64"/>
      <c r="BNK29" s="64"/>
      <c r="BNL29" s="64"/>
      <c r="BNM29" s="64"/>
      <c r="BNN29" s="64"/>
      <c r="BNO29" s="64"/>
      <c r="BNP29" s="64"/>
      <c r="BNQ29" s="64"/>
      <c r="BNR29" s="64"/>
      <c r="BNS29" s="64"/>
      <c r="BNT29" s="64"/>
      <c r="BNU29" s="64"/>
      <c r="BNV29" s="64"/>
      <c r="BNW29" s="64"/>
      <c r="BNX29" s="64"/>
      <c r="BNY29" s="64"/>
      <c r="BNZ29" s="64"/>
      <c r="BOA29" s="64"/>
      <c r="BOB29" s="64"/>
      <c r="BOC29" s="64"/>
      <c r="BOD29" s="64"/>
      <c r="BOE29" s="64"/>
      <c r="BOF29" s="64"/>
      <c r="BOG29" s="64"/>
      <c r="BOH29" s="64"/>
      <c r="BOI29" s="64"/>
      <c r="BOJ29" s="64"/>
      <c r="BOK29" s="64"/>
      <c r="BOL29" s="64"/>
      <c r="BOM29" s="64"/>
      <c r="BON29" s="64"/>
      <c r="BOO29" s="64"/>
      <c r="BOP29" s="64"/>
      <c r="BOQ29" s="64"/>
      <c r="BOR29" s="64"/>
      <c r="BOS29" s="64"/>
      <c r="BOT29" s="64"/>
      <c r="BOU29" s="64"/>
      <c r="BOV29" s="64"/>
      <c r="BOW29" s="64"/>
      <c r="BOX29" s="64"/>
      <c r="BOY29" s="64"/>
      <c r="BOZ29" s="64"/>
      <c r="BPA29" s="64"/>
      <c r="BPB29" s="64"/>
      <c r="BPC29" s="64"/>
      <c r="BPD29" s="64"/>
      <c r="BPE29" s="64"/>
      <c r="BPF29" s="64"/>
      <c r="BPG29" s="64"/>
      <c r="BPH29" s="64"/>
      <c r="BPI29" s="64"/>
      <c r="BPJ29" s="64"/>
      <c r="BPK29" s="64"/>
      <c r="BPL29" s="64"/>
      <c r="BPM29" s="64"/>
      <c r="BPN29" s="64"/>
      <c r="BPO29" s="64"/>
      <c r="BPP29" s="64"/>
      <c r="BPQ29" s="64"/>
      <c r="BPR29" s="64"/>
      <c r="BPS29" s="64"/>
      <c r="BPT29" s="64"/>
      <c r="BPU29" s="64"/>
      <c r="BPV29" s="64"/>
      <c r="BPW29" s="64"/>
      <c r="BPX29" s="64"/>
      <c r="BPY29" s="64"/>
      <c r="BPZ29" s="64"/>
      <c r="BQA29" s="64"/>
      <c r="BQB29" s="64"/>
      <c r="BQC29" s="64"/>
      <c r="BQD29" s="64"/>
      <c r="BQE29" s="64"/>
      <c r="BQF29" s="64"/>
      <c r="BQG29" s="64"/>
      <c r="BQH29" s="64"/>
      <c r="BQI29" s="64"/>
      <c r="BQJ29" s="64"/>
      <c r="BQK29" s="64"/>
      <c r="BQL29" s="64"/>
      <c r="BQM29" s="64"/>
      <c r="BQN29" s="64"/>
      <c r="BQO29" s="64"/>
      <c r="BQP29" s="64"/>
      <c r="BQQ29" s="64"/>
      <c r="BQR29" s="64"/>
      <c r="BQS29" s="64"/>
      <c r="BQT29" s="64"/>
      <c r="BQU29" s="64"/>
      <c r="BQV29" s="64"/>
      <c r="BQW29" s="64"/>
      <c r="BQX29" s="64"/>
      <c r="BQY29" s="64"/>
      <c r="BQZ29" s="64"/>
      <c r="BRA29" s="64"/>
      <c r="BRB29" s="64"/>
      <c r="BRC29" s="64"/>
      <c r="BRD29" s="64"/>
      <c r="BRE29" s="64"/>
      <c r="BRF29" s="64"/>
      <c r="BRG29" s="64"/>
      <c r="BRH29" s="64"/>
      <c r="BRI29" s="64"/>
      <c r="BRJ29" s="64"/>
      <c r="BRK29" s="64"/>
      <c r="BRL29" s="64"/>
      <c r="BRM29" s="64"/>
      <c r="BRN29" s="64"/>
      <c r="BRO29" s="64"/>
      <c r="BRP29" s="64"/>
      <c r="BRQ29" s="64"/>
      <c r="BRR29" s="64"/>
      <c r="BRS29" s="64"/>
      <c r="BRT29" s="64"/>
      <c r="BRU29" s="64"/>
      <c r="BRV29" s="64"/>
      <c r="BRW29" s="64"/>
      <c r="BRX29" s="64"/>
      <c r="BRY29" s="64"/>
      <c r="BRZ29" s="64"/>
      <c r="BSA29" s="64"/>
      <c r="BSB29" s="64"/>
      <c r="BSC29" s="64"/>
      <c r="BSD29" s="64"/>
      <c r="BSE29" s="64"/>
      <c r="BSF29" s="64"/>
      <c r="BSG29" s="64"/>
      <c r="BSH29" s="64"/>
      <c r="BSI29" s="64"/>
      <c r="BSJ29" s="64"/>
      <c r="BSK29" s="64"/>
      <c r="BSL29" s="64"/>
      <c r="BSM29" s="64"/>
      <c r="BSN29" s="64"/>
      <c r="BSO29" s="64"/>
      <c r="BSP29" s="64"/>
      <c r="BSQ29" s="64"/>
      <c r="BSR29" s="64"/>
      <c r="BSS29" s="64"/>
      <c r="BST29" s="64"/>
      <c r="BSU29" s="64"/>
      <c r="BSV29" s="64"/>
      <c r="BSW29" s="64"/>
      <c r="BSX29" s="64"/>
      <c r="BSY29" s="64"/>
      <c r="BSZ29" s="64"/>
      <c r="BTA29" s="64"/>
      <c r="BTB29" s="64"/>
      <c r="BTC29" s="64"/>
      <c r="BTD29" s="64"/>
      <c r="BTE29" s="64"/>
      <c r="BTF29" s="64"/>
      <c r="BTG29" s="64"/>
      <c r="BTH29" s="64"/>
      <c r="BTI29" s="64"/>
      <c r="BTJ29" s="64"/>
      <c r="BTK29" s="64"/>
      <c r="BTL29" s="64"/>
      <c r="BTM29" s="64"/>
      <c r="BTN29" s="64"/>
      <c r="BTO29" s="64"/>
      <c r="BTP29" s="64"/>
      <c r="BTQ29" s="64"/>
      <c r="BTR29" s="64"/>
      <c r="BTS29" s="64"/>
      <c r="BTT29" s="64"/>
      <c r="BTU29" s="64"/>
      <c r="BTV29" s="64"/>
      <c r="BTW29" s="64"/>
      <c r="BTX29" s="64"/>
      <c r="BTY29" s="64"/>
      <c r="BTZ29" s="64"/>
      <c r="BUA29" s="64"/>
      <c r="BUB29" s="64"/>
      <c r="BUC29" s="64"/>
      <c r="BUD29" s="64"/>
      <c r="BUE29" s="64"/>
      <c r="BUF29" s="64"/>
      <c r="BUG29" s="64"/>
      <c r="BUH29" s="64"/>
      <c r="BUI29" s="64"/>
      <c r="BUJ29" s="64"/>
      <c r="BUK29" s="64"/>
      <c r="BUL29" s="64"/>
      <c r="BUM29" s="64"/>
      <c r="BUN29" s="64"/>
      <c r="BUO29" s="64"/>
      <c r="BUP29" s="64"/>
      <c r="BUQ29" s="64"/>
      <c r="BUR29" s="64"/>
      <c r="BUS29" s="64"/>
      <c r="BUT29" s="64"/>
      <c r="BUU29" s="64"/>
      <c r="BUV29" s="64"/>
      <c r="BUW29" s="64"/>
      <c r="BUX29" s="64"/>
      <c r="BUY29" s="64"/>
      <c r="BUZ29" s="64"/>
      <c r="BVA29" s="64"/>
      <c r="BVB29" s="64"/>
      <c r="BVC29" s="64"/>
      <c r="BVD29" s="64"/>
      <c r="BVE29" s="64"/>
      <c r="BVF29" s="64"/>
      <c r="BVG29" s="64"/>
      <c r="BVH29" s="64"/>
      <c r="BVI29" s="64"/>
      <c r="BVJ29" s="64"/>
      <c r="BVK29" s="64"/>
      <c r="BVL29" s="64"/>
      <c r="BVM29" s="64"/>
      <c r="BVN29" s="64"/>
      <c r="BVO29" s="64"/>
      <c r="BVP29" s="64"/>
      <c r="BVQ29" s="64"/>
      <c r="BVR29" s="64"/>
      <c r="BVS29" s="64"/>
      <c r="BVT29" s="64"/>
      <c r="BVU29" s="64"/>
      <c r="BVV29" s="64"/>
      <c r="BVW29" s="64"/>
      <c r="BVX29" s="64"/>
      <c r="BVY29" s="64"/>
      <c r="BVZ29" s="64"/>
      <c r="BWA29" s="64"/>
      <c r="BWB29" s="64"/>
      <c r="BWC29" s="64"/>
      <c r="BWD29" s="64"/>
      <c r="BWE29" s="64"/>
      <c r="BWF29" s="64"/>
      <c r="BWG29" s="64"/>
      <c r="BWH29" s="64"/>
      <c r="BWI29" s="64"/>
      <c r="BWJ29" s="64"/>
      <c r="BWK29" s="64"/>
      <c r="BWL29" s="64"/>
      <c r="BWM29" s="64"/>
      <c r="BWN29" s="64"/>
      <c r="BWO29" s="64"/>
      <c r="BWP29" s="64"/>
      <c r="BWQ29" s="64"/>
      <c r="BWR29" s="64"/>
      <c r="BWS29" s="64"/>
      <c r="BWT29" s="64"/>
      <c r="BWU29" s="64"/>
      <c r="BWV29" s="64"/>
      <c r="BWW29" s="64"/>
      <c r="BWX29" s="64"/>
      <c r="BWY29" s="64"/>
      <c r="BWZ29" s="64"/>
      <c r="BXA29" s="64"/>
      <c r="BXB29" s="64"/>
      <c r="BXC29" s="64"/>
      <c r="BXD29" s="64"/>
      <c r="BXE29" s="64"/>
      <c r="BXF29" s="64"/>
      <c r="BXG29" s="64"/>
      <c r="BXH29" s="64"/>
      <c r="BXI29" s="64"/>
      <c r="BXJ29" s="64"/>
      <c r="BXK29" s="64"/>
      <c r="BXL29" s="64"/>
      <c r="BXM29" s="64"/>
      <c r="BXN29" s="64"/>
      <c r="BXO29" s="64"/>
      <c r="BXP29" s="64"/>
      <c r="BXQ29" s="64"/>
      <c r="BXR29" s="64"/>
      <c r="BXS29" s="64"/>
      <c r="BXT29" s="64"/>
      <c r="BXU29" s="64"/>
      <c r="BXV29" s="64"/>
      <c r="BXW29" s="64"/>
      <c r="BXX29" s="64"/>
      <c r="BXY29" s="64"/>
      <c r="BXZ29" s="64"/>
      <c r="BYA29" s="64"/>
      <c r="BYB29" s="64"/>
      <c r="BYC29" s="64"/>
      <c r="BYD29" s="64"/>
      <c r="BYE29" s="64"/>
      <c r="BYF29" s="64"/>
      <c r="BYG29" s="64"/>
      <c r="BYH29" s="64"/>
      <c r="BYI29" s="64"/>
      <c r="BYJ29" s="64"/>
      <c r="BYK29" s="64"/>
      <c r="BYL29" s="64"/>
      <c r="BYM29" s="64"/>
      <c r="BYN29" s="64"/>
      <c r="BYO29" s="64"/>
      <c r="BYP29" s="64"/>
      <c r="BYQ29" s="64"/>
      <c r="BYR29" s="64"/>
      <c r="BYS29" s="64"/>
      <c r="BYT29" s="64"/>
      <c r="BYU29" s="64"/>
      <c r="BYV29" s="64"/>
      <c r="BYW29" s="64"/>
      <c r="BYX29" s="64"/>
      <c r="BYY29" s="64"/>
      <c r="BYZ29" s="64"/>
      <c r="BZA29" s="64"/>
      <c r="BZB29" s="64"/>
      <c r="BZC29" s="64"/>
      <c r="BZD29" s="64"/>
      <c r="BZE29" s="64"/>
      <c r="BZF29" s="64"/>
      <c r="BZG29" s="64"/>
      <c r="BZH29" s="64"/>
      <c r="BZI29" s="64"/>
      <c r="BZJ29" s="64"/>
      <c r="BZK29" s="64"/>
      <c r="BZL29" s="64"/>
      <c r="BZM29" s="64"/>
      <c r="BZN29" s="64"/>
      <c r="BZO29" s="64"/>
      <c r="BZP29" s="64"/>
      <c r="BZQ29" s="64"/>
      <c r="BZR29" s="64"/>
      <c r="BZS29" s="64"/>
      <c r="BZT29" s="64"/>
      <c r="BZU29" s="64"/>
      <c r="BZV29" s="64"/>
      <c r="BZW29" s="64"/>
      <c r="BZX29" s="64"/>
      <c r="BZY29" s="64"/>
      <c r="BZZ29" s="64"/>
      <c r="CAA29" s="64"/>
      <c r="CAB29" s="64"/>
      <c r="CAC29" s="64"/>
      <c r="CAD29" s="64"/>
      <c r="CAE29" s="64"/>
      <c r="CAF29" s="64"/>
      <c r="CAG29" s="64"/>
      <c r="CAH29" s="64"/>
      <c r="CAI29" s="64"/>
      <c r="CAJ29" s="64"/>
      <c r="CAK29" s="64"/>
      <c r="CAL29" s="64"/>
      <c r="CAM29" s="64"/>
      <c r="CAN29" s="64"/>
      <c r="CAO29" s="64"/>
      <c r="CAP29" s="64"/>
      <c r="CAQ29" s="64"/>
      <c r="CAR29" s="64"/>
      <c r="CAS29" s="64"/>
      <c r="CAT29" s="64"/>
      <c r="CAU29" s="64"/>
      <c r="CAV29" s="64"/>
      <c r="CAW29" s="64"/>
      <c r="CAX29" s="64"/>
      <c r="CAY29" s="64"/>
      <c r="CAZ29" s="64"/>
      <c r="CBA29" s="64"/>
      <c r="CBB29" s="64"/>
      <c r="CBC29" s="64"/>
      <c r="CBD29" s="64"/>
      <c r="CBE29" s="64"/>
      <c r="CBF29" s="64"/>
      <c r="CBG29" s="64"/>
      <c r="CBH29" s="64"/>
      <c r="CBI29" s="64"/>
      <c r="CBJ29" s="64"/>
      <c r="CBK29" s="64"/>
      <c r="CBL29" s="64"/>
      <c r="CBM29" s="64"/>
      <c r="CBN29" s="64"/>
      <c r="CBO29" s="64"/>
      <c r="CBP29" s="64"/>
      <c r="CBQ29" s="64"/>
      <c r="CBR29" s="64"/>
      <c r="CBS29" s="64"/>
      <c r="CBT29" s="64"/>
      <c r="CBU29" s="64"/>
      <c r="CBV29" s="64"/>
      <c r="CBW29" s="64"/>
      <c r="CBX29" s="64"/>
      <c r="CBY29" s="64"/>
      <c r="CBZ29" s="64"/>
      <c r="CCA29" s="64"/>
      <c r="CCB29" s="64"/>
      <c r="CCC29" s="64"/>
      <c r="CCD29" s="64"/>
      <c r="CCE29" s="64"/>
      <c r="CCF29" s="64"/>
      <c r="CCG29" s="64"/>
      <c r="CCH29" s="64"/>
      <c r="CCI29" s="64"/>
      <c r="CCJ29" s="64"/>
      <c r="CCK29" s="64"/>
      <c r="CCL29" s="64"/>
      <c r="CCM29" s="64"/>
      <c r="CCN29" s="64"/>
      <c r="CCO29" s="64"/>
      <c r="CCP29" s="64"/>
      <c r="CCQ29" s="64"/>
      <c r="CCR29" s="64"/>
      <c r="CCS29" s="64"/>
      <c r="CCT29" s="64"/>
      <c r="CCU29" s="64"/>
      <c r="CCV29" s="64"/>
      <c r="CCW29" s="64"/>
      <c r="CCX29" s="64"/>
      <c r="CCY29" s="64"/>
      <c r="CCZ29" s="64"/>
      <c r="CDA29" s="64"/>
      <c r="CDB29" s="64"/>
      <c r="CDC29" s="64"/>
      <c r="CDD29" s="64"/>
      <c r="CDE29" s="64"/>
      <c r="CDF29" s="64"/>
      <c r="CDG29" s="64"/>
      <c r="CDH29" s="64"/>
      <c r="CDI29" s="64"/>
      <c r="CDJ29" s="64"/>
      <c r="CDK29" s="64"/>
      <c r="CDL29" s="64"/>
      <c r="CDM29" s="64"/>
      <c r="CDN29" s="64"/>
      <c r="CDO29" s="64"/>
      <c r="CDP29" s="64"/>
      <c r="CDQ29" s="64"/>
      <c r="CDR29" s="64"/>
      <c r="CDS29" s="64"/>
      <c r="CDT29" s="64"/>
      <c r="CDU29" s="64"/>
      <c r="CDV29" s="64"/>
      <c r="CDW29" s="64"/>
      <c r="CDX29" s="64"/>
      <c r="CDY29" s="64"/>
      <c r="CDZ29" s="64"/>
      <c r="CEA29" s="64"/>
      <c r="CEB29" s="64"/>
      <c r="CEC29" s="64"/>
      <c r="CED29" s="64"/>
      <c r="CEE29" s="64"/>
      <c r="CEF29" s="64"/>
      <c r="CEG29" s="64"/>
      <c r="CEH29" s="64"/>
      <c r="CEI29" s="64"/>
      <c r="CEJ29" s="64"/>
      <c r="CEK29" s="64"/>
      <c r="CEL29" s="64"/>
      <c r="CEM29" s="64"/>
      <c r="CEN29" s="64"/>
      <c r="CEO29" s="64"/>
      <c r="CEP29" s="64"/>
      <c r="CEQ29" s="64"/>
      <c r="CER29" s="64"/>
      <c r="CES29" s="64"/>
      <c r="CET29" s="64"/>
      <c r="CEU29" s="64"/>
      <c r="CEV29" s="64"/>
      <c r="CEW29" s="64"/>
      <c r="CEX29" s="64"/>
      <c r="CEY29" s="64"/>
      <c r="CEZ29" s="64"/>
      <c r="CFA29" s="64"/>
      <c r="CFB29" s="64"/>
      <c r="CFC29" s="64"/>
      <c r="CFD29" s="64"/>
      <c r="CFE29" s="64"/>
      <c r="CFF29" s="64"/>
      <c r="CFG29" s="64"/>
      <c r="CFH29" s="64"/>
      <c r="CFI29" s="64"/>
      <c r="CFJ29" s="64"/>
      <c r="CFK29" s="64"/>
      <c r="CFL29" s="64"/>
      <c r="CFM29" s="64"/>
      <c r="CFN29" s="64"/>
      <c r="CFO29" s="64"/>
      <c r="CFP29" s="64"/>
      <c r="CFQ29" s="64"/>
      <c r="CFR29" s="64"/>
      <c r="CFS29" s="64"/>
      <c r="CFT29" s="64"/>
      <c r="CFU29" s="64"/>
      <c r="CFV29" s="64"/>
      <c r="CFW29" s="64"/>
      <c r="CFX29" s="64"/>
      <c r="CFY29" s="64"/>
      <c r="CFZ29" s="64"/>
      <c r="CGA29" s="64"/>
      <c r="CGB29" s="64"/>
      <c r="CGC29" s="64"/>
      <c r="CGD29" s="64"/>
      <c r="CGE29" s="64"/>
      <c r="CGF29" s="64"/>
      <c r="CGG29" s="64"/>
      <c r="CGH29" s="64"/>
      <c r="CGI29" s="64"/>
      <c r="CGJ29" s="64"/>
      <c r="CGK29" s="64"/>
      <c r="CGL29" s="64"/>
      <c r="CGM29" s="64"/>
      <c r="CGN29" s="64"/>
      <c r="CGO29" s="64"/>
      <c r="CGP29" s="64"/>
      <c r="CGQ29" s="64"/>
      <c r="CGR29" s="64"/>
      <c r="CGS29" s="64"/>
      <c r="CGT29" s="64"/>
      <c r="CGU29" s="64"/>
      <c r="CGV29" s="64"/>
      <c r="CGW29" s="64"/>
      <c r="CGX29" s="64"/>
      <c r="CGY29" s="64"/>
      <c r="CGZ29" s="64"/>
      <c r="CHA29" s="64"/>
      <c r="CHB29" s="64"/>
      <c r="CHC29" s="64"/>
      <c r="CHD29" s="64"/>
      <c r="CHE29" s="64"/>
      <c r="CHF29" s="64"/>
      <c r="CHG29" s="64"/>
      <c r="CHH29" s="64"/>
      <c r="CHI29" s="64"/>
      <c r="CHJ29" s="64"/>
      <c r="CHK29" s="64"/>
      <c r="CHL29" s="64"/>
      <c r="CHM29" s="64"/>
      <c r="CHN29" s="64"/>
      <c r="CHO29" s="64"/>
      <c r="CHP29" s="64"/>
      <c r="CHQ29" s="64"/>
      <c r="CHR29" s="64"/>
      <c r="CHS29" s="64"/>
      <c r="CHT29" s="64"/>
      <c r="CHU29" s="64"/>
      <c r="CHV29" s="64"/>
      <c r="CHW29" s="64"/>
      <c r="CHX29" s="64"/>
      <c r="CHY29" s="64"/>
      <c r="CHZ29" s="64"/>
      <c r="CIA29" s="64"/>
      <c r="CIB29" s="64"/>
      <c r="CIC29" s="64"/>
      <c r="CID29" s="64"/>
      <c r="CIE29" s="64"/>
      <c r="CIF29" s="64"/>
      <c r="CIG29" s="64"/>
      <c r="CIH29" s="64"/>
      <c r="CII29" s="64"/>
      <c r="CIJ29" s="64"/>
      <c r="CIK29" s="64"/>
      <c r="CIL29" s="64"/>
      <c r="CIM29" s="64"/>
      <c r="CIN29" s="64"/>
      <c r="CIO29" s="64"/>
      <c r="CIP29" s="64"/>
      <c r="CIQ29" s="64"/>
      <c r="CIR29" s="64"/>
      <c r="CIS29" s="64"/>
      <c r="CIT29" s="64"/>
      <c r="CIU29" s="64"/>
      <c r="CIV29" s="64"/>
      <c r="CIW29" s="64"/>
      <c r="CIX29" s="64"/>
      <c r="CIY29" s="64"/>
      <c r="CIZ29" s="64"/>
      <c r="CJA29" s="64"/>
      <c r="CJB29" s="64"/>
      <c r="CJC29" s="64"/>
      <c r="CJD29" s="64"/>
      <c r="CJE29" s="64"/>
      <c r="CJF29" s="64"/>
      <c r="CJG29" s="64"/>
      <c r="CJH29" s="64"/>
      <c r="CJI29" s="64"/>
      <c r="CJJ29" s="64"/>
      <c r="CJK29" s="64"/>
      <c r="CJL29" s="64"/>
      <c r="CJM29" s="64"/>
      <c r="CJN29" s="64"/>
      <c r="CJO29" s="64"/>
      <c r="CJP29" s="64"/>
      <c r="CJQ29" s="64"/>
      <c r="CJR29" s="64"/>
      <c r="CJS29" s="64"/>
      <c r="CJT29" s="64"/>
      <c r="CJU29" s="64"/>
      <c r="CJV29" s="64"/>
      <c r="CJW29" s="64"/>
      <c r="CJX29" s="64"/>
      <c r="CJY29" s="64"/>
      <c r="CJZ29" s="64"/>
      <c r="CKA29" s="64"/>
      <c r="CKB29" s="64"/>
      <c r="CKC29" s="64"/>
      <c r="CKD29" s="64"/>
      <c r="CKE29" s="64"/>
      <c r="CKF29" s="64"/>
      <c r="CKG29" s="64"/>
      <c r="CKH29" s="64"/>
      <c r="CKI29" s="64"/>
      <c r="CKJ29" s="64"/>
      <c r="CKK29" s="64"/>
      <c r="CKL29" s="64"/>
      <c r="CKM29" s="64"/>
      <c r="CKN29" s="64"/>
      <c r="CKO29" s="64"/>
      <c r="CKP29" s="64"/>
      <c r="CKQ29" s="64"/>
      <c r="CKR29" s="64"/>
      <c r="CKS29" s="64"/>
      <c r="CKT29" s="64"/>
      <c r="CKU29" s="64"/>
      <c r="CKV29" s="64"/>
      <c r="CKW29" s="64"/>
      <c r="CKX29" s="64"/>
      <c r="CKY29" s="64"/>
      <c r="CKZ29" s="64"/>
      <c r="CLA29" s="64"/>
      <c r="CLB29" s="64"/>
      <c r="CLC29" s="64"/>
      <c r="CLD29" s="64"/>
      <c r="CLE29" s="64"/>
      <c r="CLF29" s="64"/>
      <c r="CLG29" s="64"/>
      <c r="CLH29" s="64"/>
      <c r="CLI29" s="64"/>
      <c r="CLJ29" s="64"/>
      <c r="CLK29" s="64"/>
      <c r="CLL29" s="64"/>
      <c r="CLM29" s="64"/>
      <c r="CLN29" s="64"/>
      <c r="CLO29" s="64"/>
      <c r="CLP29" s="64"/>
      <c r="CLQ29" s="64"/>
      <c r="CLR29" s="64"/>
      <c r="CLS29" s="64"/>
      <c r="CLT29" s="64"/>
      <c r="CLU29" s="64"/>
      <c r="CLV29" s="64"/>
      <c r="CLW29" s="64"/>
      <c r="CLX29" s="64"/>
      <c r="CLY29" s="64"/>
      <c r="CLZ29" s="64"/>
      <c r="CMA29" s="64"/>
      <c r="CMB29" s="64"/>
      <c r="CMC29" s="64"/>
      <c r="CMD29" s="64"/>
      <c r="CME29" s="64"/>
      <c r="CMF29" s="64"/>
      <c r="CMG29" s="64"/>
      <c r="CMH29" s="64"/>
      <c r="CMI29" s="64"/>
      <c r="CMJ29" s="64"/>
      <c r="CMK29" s="64"/>
      <c r="CML29" s="64"/>
      <c r="CMM29" s="64"/>
      <c r="CMN29" s="64"/>
      <c r="CMO29" s="64"/>
      <c r="CMP29" s="64"/>
      <c r="CMQ29" s="64"/>
      <c r="CMR29" s="64"/>
      <c r="CMS29" s="64"/>
      <c r="CMT29" s="64"/>
      <c r="CMU29" s="64"/>
      <c r="CMV29" s="64"/>
      <c r="CMW29" s="64"/>
      <c r="CMX29" s="64"/>
      <c r="CMY29" s="64"/>
      <c r="CMZ29" s="64"/>
      <c r="CNA29" s="64"/>
      <c r="CNB29" s="64"/>
      <c r="CNC29" s="64"/>
      <c r="CND29" s="64"/>
      <c r="CNE29" s="64"/>
      <c r="CNF29" s="64"/>
      <c r="CNG29" s="64"/>
      <c r="CNH29" s="64"/>
      <c r="CNI29" s="64"/>
      <c r="CNJ29" s="64"/>
      <c r="CNK29" s="64"/>
      <c r="CNL29" s="64"/>
      <c r="CNM29" s="64"/>
      <c r="CNN29" s="64"/>
      <c r="CNO29" s="64"/>
      <c r="CNP29" s="64"/>
      <c r="CNQ29" s="64"/>
      <c r="CNR29" s="64"/>
      <c r="CNS29" s="64"/>
      <c r="CNT29" s="64"/>
      <c r="CNU29" s="64"/>
      <c r="CNV29" s="64"/>
      <c r="CNW29" s="64"/>
      <c r="CNX29" s="64"/>
      <c r="CNY29" s="64"/>
      <c r="CNZ29" s="64"/>
      <c r="COA29" s="64"/>
      <c r="COB29" s="64"/>
      <c r="COC29" s="64"/>
      <c r="COD29" s="64"/>
      <c r="COE29" s="64"/>
      <c r="COF29" s="64"/>
      <c r="COG29" s="64"/>
      <c r="COH29" s="64"/>
      <c r="COI29" s="64"/>
      <c r="COJ29" s="64"/>
      <c r="COK29" s="64"/>
      <c r="COL29" s="64"/>
      <c r="COM29" s="64"/>
      <c r="CON29" s="64"/>
      <c r="COO29" s="64"/>
      <c r="COP29" s="64"/>
      <c r="COQ29" s="64"/>
      <c r="COR29" s="64"/>
      <c r="COS29" s="64"/>
      <c r="COT29" s="64"/>
      <c r="COU29" s="64"/>
      <c r="COV29" s="64"/>
      <c r="COW29" s="64"/>
      <c r="COX29" s="64"/>
      <c r="COY29" s="64"/>
      <c r="COZ29" s="64"/>
      <c r="CPA29" s="64"/>
      <c r="CPB29" s="64"/>
      <c r="CPC29" s="64"/>
      <c r="CPD29" s="64"/>
      <c r="CPE29" s="64"/>
      <c r="CPF29" s="64"/>
      <c r="CPG29" s="64"/>
      <c r="CPH29" s="64"/>
      <c r="CPI29" s="64"/>
      <c r="CPJ29" s="64"/>
      <c r="CPK29" s="64"/>
      <c r="CPL29" s="64"/>
      <c r="CPM29" s="64"/>
      <c r="CPN29" s="64"/>
      <c r="CPO29" s="64"/>
      <c r="CPP29" s="64"/>
      <c r="CPQ29" s="64"/>
      <c r="CPR29" s="64"/>
      <c r="CPS29" s="64"/>
      <c r="CPT29" s="64"/>
      <c r="CPU29" s="64"/>
      <c r="CPV29" s="64"/>
      <c r="CPW29" s="64"/>
      <c r="CPX29" s="64"/>
      <c r="CPY29" s="64"/>
      <c r="CPZ29" s="64"/>
      <c r="CQA29" s="64"/>
      <c r="CQB29" s="64"/>
      <c r="CQC29" s="64"/>
      <c r="CQD29" s="64"/>
      <c r="CQE29" s="64"/>
      <c r="CQF29" s="64"/>
      <c r="CQG29" s="64"/>
      <c r="CQH29" s="64"/>
      <c r="CQI29" s="64"/>
      <c r="CQJ29" s="64"/>
      <c r="CQK29" s="64"/>
      <c r="CQL29" s="64"/>
      <c r="CQM29" s="64"/>
      <c r="CQN29" s="64"/>
      <c r="CQO29" s="64"/>
      <c r="CQP29" s="64"/>
      <c r="CQQ29" s="64"/>
      <c r="CQR29" s="64"/>
      <c r="CQS29" s="64"/>
      <c r="CQT29" s="64"/>
      <c r="CQU29" s="64"/>
      <c r="CQV29" s="64"/>
      <c r="CQW29" s="64"/>
      <c r="CQX29" s="64"/>
      <c r="CQY29" s="64"/>
      <c r="CQZ29" s="64"/>
      <c r="CRA29" s="64"/>
      <c r="CRB29" s="64"/>
      <c r="CRC29" s="64"/>
      <c r="CRD29" s="64"/>
      <c r="CRE29" s="64"/>
      <c r="CRF29" s="64"/>
      <c r="CRG29" s="64"/>
      <c r="CRH29" s="64"/>
      <c r="CRI29" s="64"/>
      <c r="CRJ29" s="64"/>
      <c r="CRK29" s="64"/>
      <c r="CRL29" s="64"/>
      <c r="CRM29" s="64"/>
      <c r="CRN29" s="64"/>
      <c r="CRO29" s="64"/>
      <c r="CRP29" s="64"/>
      <c r="CRQ29" s="64"/>
      <c r="CRR29" s="64"/>
      <c r="CRS29" s="64"/>
      <c r="CRT29" s="64"/>
      <c r="CRU29" s="64"/>
      <c r="CRV29" s="64"/>
      <c r="CRW29" s="64"/>
      <c r="CRX29" s="64"/>
      <c r="CRY29" s="64"/>
      <c r="CRZ29" s="64"/>
      <c r="CSA29" s="64"/>
      <c r="CSB29" s="64"/>
      <c r="CSC29" s="64"/>
      <c r="CSD29" s="64"/>
      <c r="CSE29" s="64"/>
      <c r="CSF29" s="64"/>
      <c r="CSG29" s="64"/>
      <c r="CSH29" s="64"/>
      <c r="CSI29" s="64"/>
      <c r="CSJ29" s="64"/>
      <c r="CSK29" s="64"/>
      <c r="CSL29" s="64"/>
      <c r="CSM29" s="64"/>
      <c r="CSN29" s="64"/>
      <c r="CSO29" s="64"/>
      <c r="CSP29" s="64"/>
      <c r="CSQ29" s="64"/>
      <c r="CSR29" s="64"/>
      <c r="CSS29" s="64"/>
      <c r="CST29" s="64"/>
      <c r="CSU29" s="64"/>
      <c r="CSV29" s="64"/>
      <c r="CSW29" s="64"/>
      <c r="CSX29" s="64"/>
      <c r="CSY29" s="64"/>
      <c r="CSZ29" s="64"/>
      <c r="CTA29" s="64"/>
      <c r="CTB29" s="64"/>
      <c r="CTC29" s="64"/>
      <c r="CTD29" s="64"/>
      <c r="CTE29" s="64"/>
      <c r="CTF29" s="64"/>
      <c r="CTG29" s="64"/>
      <c r="CTH29" s="64"/>
      <c r="CTI29" s="64"/>
      <c r="CTJ29" s="64"/>
      <c r="CTK29" s="64"/>
      <c r="CTL29" s="64"/>
      <c r="CTM29" s="64"/>
      <c r="CTN29" s="64"/>
      <c r="CTO29" s="64"/>
      <c r="CTP29" s="64"/>
      <c r="CTQ29" s="64"/>
      <c r="CTR29" s="64"/>
      <c r="CTS29" s="64"/>
      <c r="CTT29" s="64"/>
      <c r="CTU29" s="64"/>
      <c r="CTV29" s="64"/>
      <c r="CTW29" s="64"/>
      <c r="CTX29" s="64"/>
      <c r="CTY29" s="64"/>
      <c r="CTZ29" s="64"/>
      <c r="CUA29" s="64"/>
      <c r="CUB29" s="64"/>
      <c r="CUC29" s="64"/>
      <c r="CUD29" s="64"/>
      <c r="CUE29" s="64"/>
      <c r="CUF29" s="64"/>
      <c r="CUG29" s="64"/>
      <c r="CUH29" s="64"/>
      <c r="CUI29" s="64"/>
      <c r="CUJ29" s="64"/>
      <c r="CUK29" s="64"/>
      <c r="CUL29" s="64"/>
      <c r="CUM29" s="64"/>
      <c r="CUN29" s="64"/>
      <c r="CUO29" s="64"/>
      <c r="CUP29" s="64"/>
      <c r="CUQ29" s="64"/>
      <c r="CUR29" s="64"/>
      <c r="CUS29" s="64"/>
      <c r="CUT29" s="64"/>
      <c r="CUU29" s="64"/>
      <c r="CUV29" s="64"/>
      <c r="CUW29" s="64"/>
      <c r="CUX29" s="64"/>
      <c r="CUY29" s="64"/>
      <c r="CUZ29" s="64"/>
      <c r="CVA29" s="64"/>
      <c r="CVB29" s="64"/>
      <c r="CVC29" s="64"/>
      <c r="CVD29" s="64"/>
      <c r="CVE29" s="64"/>
      <c r="CVF29" s="64"/>
      <c r="CVG29" s="64"/>
      <c r="CVH29" s="64"/>
      <c r="CVI29" s="64"/>
      <c r="CVJ29" s="64"/>
      <c r="CVK29" s="64"/>
      <c r="CVL29" s="64"/>
      <c r="CVM29" s="64"/>
      <c r="CVN29" s="64"/>
      <c r="CVO29" s="64"/>
      <c r="CVP29" s="64"/>
      <c r="CVQ29" s="64"/>
      <c r="CVR29" s="64"/>
      <c r="CVS29" s="64"/>
      <c r="CVT29" s="64"/>
      <c r="CVU29" s="64"/>
      <c r="CVV29" s="64"/>
      <c r="CVW29" s="64"/>
      <c r="CVX29" s="64"/>
      <c r="CVY29" s="64"/>
      <c r="CVZ29" s="64"/>
      <c r="CWA29" s="64"/>
      <c r="CWB29" s="64"/>
      <c r="CWC29" s="64"/>
      <c r="CWD29" s="64"/>
      <c r="CWE29" s="64"/>
      <c r="CWF29" s="64"/>
      <c r="CWG29" s="64"/>
      <c r="CWH29" s="64"/>
      <c r="CWI29" s="64"/>
      <c r="CWJ29" s="64"/>
      <c r="CWK29" s="64"/>
      <c r="CWL29" s="64"/>
      <c r="CWM29" s="64"/>
      <c r="CWN29" s="64"/>
      <c r="CWO29" s="64"/>
      <c r="CWP29" s="64"/>
      <c r="CWQ29" s="64"/>
      <c r="CWR29" s="64"/>
      <c r="CWS29" s="64"/>
      <c r="CWT29" s="64"/>
      <c r="CWU29" s="64"/>
      <c r="CWV29" s="64"/>
      <c r="CWW29" s="64"/>
      <c r="CWX29" s="64"/>
      <c r="CWY29" s="64"/>
      <c r="CWZ29" s="64"/>
      <c r="CXA29" s="64"/>
      <c r="CXB29" s="64"/>
      <c r="CXC29" s="64"/>
      <c r="CXD29" s="64"/>
      <c r="CXE29" s="64"/>
      <c r="CXF29" s="64"/>
      <c r="CXG29" s="64"/>
      <c r="CXH29" s="64"/>
      <c r="CXI29" s="64"/>
      <c r="CXJ29" s="64"/>
      <c r="CXK29" s="64"/>
      <c r="CXL29" s="64"/>
      <c r="CXM29" s="64"/>
      <c r="CXN29" s="64"/>
      <c r="CXO29" s="64"/>
      <c r="CXP29" s="64"/>
      <c r="CXQ29" s="64"/>
      <c r="CXR29" s="64"/>
      <c r="CXS29" s="64"/>
      <c r="CXT29" s="64"/>
      <c r="CXU29" s="64"/>
      <c r="CXV29" s="64"/>
      <c r="CXW29" s="64"/>
      <c r="CXX29" s="64"/>
      <c r="CXY29" s="64"/>
      <c r="CXZ29" s="64"/>
      <c r="CYA29" s="64"/>
      <c r="CYB29" s="64"/>
      <c r="CYC29" s="64"/>
      <c r="CYD29" s="64"/>
      <c r="CYE29" s="64"/>
      <c r="CYF29" s="64"/>
      <c r="CYG29" s="64"/>
      <c r="CYH29" s="64"/>
      <c r="CYI29" s="64"/>
      <c r="CYJ29" s="64"/>
      <c r="CYK29" s="64"/>
      <c r="CYL29" s="64"/>
      <c r="CYM29" s="64"/>
      <c r="CYN29" s="64"/>
      <c r="CYO29" s="64"/>
      <c r="CYP29" s="64"/>
      <c r="CYQ29" s="64"/>
      <c r="CYR29" s="64"/>
      <c r="CYS29" s="64"/>
      <c r="CYT29" s="64"/>
      <c r="CYU29" s="64"/>
      <c r="CYV29" s="64"/>
      <c r="CYW29" s="64"/>
      <c r="CYX29" s="64"/>
      <c r="CYY29" s="64"/>
      <c r="CYZ29" s="64"/>
      <c r="CZA29" s="64"/>
      <c r="CZB29" s="64"/>
      <c r="CZC29" s="64"/>
      <c r="CZD29" s="64"/>
      <c r="CZE29" s="64"/>
      <c r="CZF29" s="64"/>
      <c r="CZG29" s="64"/>
      <c r="CZH29" s="64"/>
      <c r="CZI29" s="64"/>
      <c r="CZJ29" s="64"/>
      <c r="CZK29" s="64"/>
      <c r="CZL29" s="64"/>
      <c r="CZM29" s="64"/>
      <c r="CZN29" s="64"/>
      <c r="CZO29" s="64"/>
      <c r="CZP29" s="64"/>
      <c r="CZQ29" s="64"/>
      <c r="CZR29" s="64"/>
      <c r="CZS29" s="64"/>
      <c r="CZT29" s="64"/>
      <c r="CZU29" s="64"/>
      <c r="CZV29" s="64"/>
      <c r="CZW29" s="64"/>
      <c r="CZX29" s="64"/>
      <c r="CZY29" s="64"/>
      <c r="CZZ29" s="64"/>
      <c r="DAA29" s="64"/>
      <c r="DAB29" s="64"/>
      <c r="DAC29" s="64"/>
      <c r="DAD29" s="64"/>
      <c r="DAE29" s="64"/>
      <c r="DAF29" s="64"/>
      <c r="DAG29" s="64"/>
      <c r="DAH29" s="64"/>
      <c r="DAI29" s="64"/>
      <c r="DAJ29" s="64"/>
      <c r="DAK29" s="64"/>
      <c r="DAL29" s="64"/>
      <c r="DAM29" s="64"/>
      <c r="DAN29" s="64"/>
      <c r="DAO29" s="64"/>
      <c r="DAP29" s="64"/>
      <c r="DAQ29" s="64"/>
      <c r="DAR29" s="64"/>
      <c r="DAS29" s="64"/>
      <c r="DAT29" s="64"/>
      <c r="DAU29" s="64"/>
      <c r="DAV29" s="64"/>
      <c r="DAW29" s="64"/>
      <c r="DAX29" s="64"/>
      <c r="DAY29" s="64"/>
      <c r="DAZ29" s="64"/>
      <c r="DBA29" s="64"/>
      <c r="DBB29" s="64"/>
      <c r="DBC29" s="64"/>
      <c r="DBD29" s="64"/>
      <c r="DBE29" s="64"/>
      <c r="DBF29" s="64"/>
      <c r="DBG29" s="64"/>
      <c r="DBH29" s="64"/>
      <c r="DBI29" s="64"/>
      <c r="DBJ29" s="64"/>
      <c r="DBK29" s="64"/>
      <c r="DBL29" s="64"/>
      <c r="DBM29" s="64"/>
      <c r="DBN29" s="64"/>
      <c r="DBO29" s="64"/>
      <c r="DBP29" s="64"/>
      <c r="DBQ29" s="64"/>
      <c r="DBR29" s="64"/>
      <c r="DBS29" s="64"/>
      <c r="DBT29" s="64"/>
      <c r="DBU29" s="64"/>
      <c r="DBV29" s="64"/>
      <c r="DBW29" s="64"/>
      <c r="DBX29" s="64"/>
      <c r="DBY29" s="64"/>
      <c r="DBZ29" s="64"/>
      <c r="DCA29" s="64"/>
      <c r="DCB29" s="64"/>
      <c r="DCC29" s="64"/>
      <c r="DCD29" s="64"/>
      <c r="DCE29" s="64"/>
      <c r="DCF29" s="64"/>
      <c r="DCG29" s="64"/>
      <c r="DCH29" s="64"/>
      <c r="DCI29" s="64"/>
      <c r="DCJ29" s="64"/>
      <c r="DCK29" s="64"/>
      <c r="DCL29" s="64"/>
      <c r="DCM29" s="64"/>
      <c r="DCN29" s="64"/>
      <c r="DCO29" s="64"/>
      <c r="DCP29" s="64"/>
      <c r="DCQ29" s="64"/>
      <c r="DCR29" s="64"/>
      <c r="DCS29" s="64"/>
      <c r="DCT29" s="64"/>
    </row>
    <row r="30" spans="1:2802" s="120" customFormat="1" ht="63" x14ac:dyDescent="0.2">
      <c r="A30" s="122">
        <f t="shared" si="5"/>
        <v>10</v>
      </c>
      <c r="B30" s="181" t="s">
        <v>239</v>
      </c>
      <c r="C30" s="181" t="s">
        <v>239</v>
      </c>
      <c r="D30" s="42" t="s">
        <v>145</v>
      </c>
      <c r="E30" s="178">
        <v>1</v>
      </c>
      <c r="F30" s="179">
        <v>0</v>
      </c>
      <c r="G30" s="178">
        <f t="shared" ref="G30:G31" si="16">E30+(E30*F30)</f>
        <v>1</v>
      </c>
      <c r="H30" s="6" t="s">
        <v>110</v>
      </c>
      <c r="I30" s="172">
        <v>6.4208333333333334</v>
      </c>
      <c r="J30" s="3">
        <f t="shared" ref="J30:J34" si="17">I30*G30</f>
        <v>6.4208333333333334</v>
      </c>
      <c r="K30" s="127">
        <v>66.41</v>
      </c>
      <c r="L30" s="127">
        <f t="shared" ref="L30:L34" si="18">K30*J30</f>
        <v>426.40754166666665</v>
      </c>
      <c r="M30" s="127">
        <v>1541</v>
      </c>
      <c r="N30" s="129">
        <f t="shared" ref="N30:N34" si="19">M30*G30</f>
        <v>1541</v>
      </c>
      <c r="O30" s="180">
        <f t="shared" ref="O30:O34" si="20">L30+N30</f>
        <v>1967.4075416666667</v>
      </c>
      <c r="P30" s="125"/>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row>
    <row r="31" spans="1:2802" s="120" customFormat="1" ht="31.5" x14ac:dyDescent="0.2">
      <c r="A31" s="122">
        <f t="shared" si="5"/>
        <v>11</v>
      </c>
      <c r="B31" s="181" t="s">
        <v>239</v>
      </c>
      <c r="C31" s="181" t="s">
        <v>239</v>
      </c>
      <c r="D31" s="42" t="s">
        <v>144</v>
      </c>
      <c r="E31" s="178">
        <v>3</v>
      </c>
      <c r="F31" s="179">
        <v>0</v>
      </c>
      <c r="G31" s="178">
        <f t="shared" si="16"/>
        <v>3</v>
      </c>
      <c r="H31" s="6" t="s">
        <v>110</v>
      </c>
      <c r="I31" s="172">
        <v>3.8408333333333329</v>
      </c>
      <c r="J31" s="3">
        <f t="shared" si="17"/>
        <v>11.522499999999999</v>
      </c>
      <c r="K31" s="127">
        <v>66.41</v>
      </c>
      <c r="L31" s="127">
        <f t="shared" si="18"/>
        <v>765.20922499999995</v>
      </c>
      <c r="M31" s="127">
        <v>921.79999999999984</v>
      </c>
      <c r="N31" s="129">
        <f t="shared" si="19"/>
        <v>2765.3999999999996</v>
      </c>
      <c r="O31" s="180">
        <f t="shared" si="20"/>
        <v>3530.6092249999997</v>
      </c>
      <c r="P31" s="125"/>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row>
    <row r="32" spans="1:2802" s="120" customFormat="1" ht="47.25" x14ac:dyDescent="0.2">
      <c r="A32" s="122">
        <f t="shared" si="5"/>
        <v>12</v>
      </c>
      <c r="B32" s="181" t="s">
        <v>239</v>
      </c>
      <c r="C32" s="181" t="s">
        <v>239</v>
      </c>
      <c r="D32" s="42" t="s">
        <v>146</v>
      </c>
      <c r="E32" s="178">
        <v>1</v>
      </c>
      <c r="F32" s="179">
        <v>0</v>
      </c>
      <c r="G32" s="178">
        <f>E32+(E32*F32)</f>
        <v>1</v>
      </c>
      <c r="H32" s="6" t="s">
        <v>110</v>
      </c>
      <c r="I32" s="172">
        <v>7.3882352941176475</v>
      </c>
      <c r="J32" s="3">
        <f t="shared" si="17"/>
        <v>7.3882352941176475</v>
      </c>
      <c r="K32" s="127">
        <v>66.41</v>
      </c>
      <c r="L32" s="127">
        <f t="shared" si="18"/>
        <v>490.65270588235296</v>
      </c>
      <c r="M32" s="127">
        <v>2512</v>
      </c>
      <c r="N32" s="129">
        <f t="shared" si="19"/>
        <v>2512</v>
      </c>
      <c r="O32" s="180">
        <f t="shared" si="20"/>
        <v>3002.6527058823531</v>
      </c>
      <c r="P32" s="125"/>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row>
    <row r="33" spans="1:45" s="120" customFormat="1" ht="18" customHeight="1" x14ac:dyDescent="0.2">
      <c r="A33" s="122">
        <f t="shared" si="5"/>
        <v>13</v>
      </c>
      <c r="B33" s="181" t="s">
        <v>239</v>
      </c>
      <c r="C33" s="181" t="s">
        <v>239</v>
      </c>
      <c r="D33" s="42" t="s">
        <v>142</v>
      </c>
      <c r="E33" s="178">
        <v>1</v>
      </c>
      <c r="F33" s="179">
        <v>0</v>
      </c>
      <c r="G33" s="178">
        <f t="shared" ref="G33:G34" si="21">E33+(E33*F33)</f>
        <v>1</v>
      </c>
      <c r="H33" s="6" t="s">
        <v>110</v>
      </c>
      <c r="I33" s="172">
        <v>2.9166666666666665</v>
      </c>
      <c r="J33" s="3">
        <f t="shared" si="17"/>
        <v>2.9166666666666665</v>
      </c>
      <c r="K33" s="127">
        <v>66.41</v>
      </c>
      <c r="L33" s="127">
        <f t="shared" si="18"/>
        <v>193.69583333333333</v>
      </c>
      <c r="M33" s="127">
        <v>700</v>
      </c>
      <c r="N33" s="129">
        <f t="shared" si="19"/>
        <v>700</v>
      </c>
      <c r="O33" s="180">
        <f t="shared" si="20"/>
        <v>893.69583333333333</v>
      </c>
      <c r="P33" s="125"/>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row>
    <row r="34" spans="1:45" s="120" customFormat="1" ht="63" x14ac:dyDescent="0.2">
      <c r="A34" s="122">
        <f t="shared" si="5"/>
        <v>14</v>
      </c>
      <c r="B34" s="181" t="s">
        <v>239</v>
      </c>
      <c r="C34" s="181" t="s">
        <v>239</v>
      </c>
      <c r="D34" s="42" t="s">
        <v>154</v>
      </c>
      <c r="E34" s="178">
        <v>1</v>
      </c>
      <c r="F34" s="179">
        <v>0</v>
      </c>
      <c r="G34" s="178">
        <f t="shared" si="21"/>
        <v>1</v>
      </c>
      <c r="H34" s="6" t="s">
        <v>110</v>
      </c>
      <c r="I34" s="172">
        <v>2.6621933333333336</v>
      </c>
      <c r="J34" s="3">
        <f t="shared" si="17"/>
        <v>2.6621933333333336</v>
      </c>
      <c r="K34" s="127">
        <v>66.41</v>
      </c>
      <c r="L34" s="127">
        <f t="shared" si="18"/>
        <v>176.79625926666668</v>
      </c>
      <c r="M34" s="127">
        <v>638.92640000000006</v>
      </c>
      <c r="N34" s="129">
        <f t="shared" si="19"/>
        <v>638.92640000000006</v>
      </c>
      <c r="O34" s="180">
        <f t="shared" si="20"/>
        <v>815.72265926666671</v>
      </c>
      <c r="P34" s="125"/>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row>
    <row r="35" spans="1:45" s="120" customFormat="1" ht="47.25" x14ac:dyDescent="0.2">
      <c r="A35" s="122">
        <f t="shared" si="5"/>
        <v>15</v>
      </c>
      <c r="B35" s="181" t="s">
        <v>239</v>
      </c>
      <c r="C35" s="181" t="s">
        <v>239</v>
      </c>
      <c r="D35" s="42" t="s">
        <v>155</v>
      </c>
      <c r="E35" s="178">
        <v>3</v>
      </c>
      <c r="F35" s="179">
        <v>0</v>
      </c>
      <c r="G35" s="178">
        <f t="shared" ref="G35" si="22">E35+(E35*F35)</f>
        <v>3</v>
      </c>
      <c r="H35" s="6" t="s">
        <v>110</v>
      </c>
      <c r="I35" s="172">
        <v>1.1852499999999999</v>
      </c>
      <c r="J35" s="3">
        <f t="shared" ref="J35:J39" si="23">I35*G35</f>
        <v>3.5557499999999997</v>
      </c>
      <c r="K35" s="127">
        <v>66.41</v>
      </c>
      <c r="L35" s="127">
        <f t="shared" ref="L35:L39" si="24">K35*J35</f>
        <v>236.13735749999998</v>
      </c>
      <c r="M35" s="127">
        <v>284.45999999999992</v>
      </c>
      <c r="N35" s="129">
        <f t="shared" ref="N35:N39" si="25">M35*G35</f>
        <v>853.37999999999977</v>
      </c>
      <c r="O35" s="180">
        <f t="shared" ref="O35:O39" si="26">L35+N35</f>
        <v>1089.5173574999997</v>
      </c>
      <c r="P35" s="125"/>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row>
    <row r="36" spans="1:45" s="120" customFormat="1" ht="78.75" x14ac:dyDescent="0.2">
      <c r="A36" s="122">
        <f t="shared" si="5"/>
        <v>16</v>
      </c>
      <c r="B36" s="181" t="s">
        <v>239</v>
      </c>
      <c r="C36" s="181" t="s">
        <v>239</v>
      </c>
      <c r="D36" s="42" t="s">
        <v>147</v>
      </c>
      <c r="E36" s="178">
        <v>1</v>
      </c>
      <c r="F36" s="179">
        <v>0</v>
      </c>
      <c r="G36" s="178">
        <f>E36+(E36*F36)</f>
        <v>1</v>
      </c>
      <c r="H36" s="6" t="s">
        <v>110</v>
      </c>
      <c r="I36" s="172">
        <v>1.6624583333333334</v>
      </c>
      <c r="J36" s="3">
        <f t="shared" si="23"/>
        <v>1.6624583333333334</v>
      </c>
      <c r="K36" s="127">
        <v>66.41</v>
      </c>
      <c r="L36" s="127">
        <f t="shared" si="24"/>
        <v>110.40385791666667</v>
      </c>
      <c r="M36" s="127">
        <v>398.99</v>
      </c>
      <c r="N36" s="129">
        <f t="shared" si="25"/>
        <v>398.99</v>
      </c>
      <c r="O36" s="180">
        <f t="shared" si="26"/>
        <v>509.39385791666666</v>
      </c>
      <c r="P36" s="125"/>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row>
    <row r="37" spans="1:45" s="120" customFormat="1" ht="18" customHeight="1" x14ac:dyDescent="0.2">
      <c r="A37" s="122">
        <f t="shared" si="5"/>
        <v>17</v>
      </c>
      <c r="B37" s="181" t="s">
        <v>239</v>
      </c>
      <c r="C37" s="181" t="s">
        <v>239</v>
      </c>
      <c r="D37" s="42" t="s">
        <v>148</v>
      </c>
      <c r="E37" s="178">
        <v>2</v>
      </c>
      <c r="F37" s="179">
        <v>0</v>
      </c>
      <c r="G37" s="178">
        <f t="shared" ref="G37:G39" si="27">E37+(E37*F37)</f>
        <v>2</v>
      </c>
      <c r="H37" s="6" t="s">
        <v>110</v>
      </c>
      <c r="I37" s="172">
        <v>4.4916666666666663</v>
      </c>
      <c r="J37" s="3">
        <f t="shared" si="23"/>
        <v>8.9833333333333325</v>
      </c>
      <c r="K37" s="127">
        <v>66.41</v>
      </c>
      <c r="L37" s="127">
        <f t="shared" si="24"/>
        <v>596.58316666666656</v>
      </c>
      <c r="M37" s="127">
        <v>1078</v>
      </c>
      <c r="N37" s="129">
        <f t="shared" si="25"/>
        <v>2156</v>
      </c>
      <c r="O37" s="180">
        <f t="shared" si="26"/>
        <v>2752.5831666666663</v>
      </c>
      <c r="P37" s="125"/>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row>
    <row r="38" spans="1:45" s="120" customFormat="1" ht="47.25" x14ac:dyDescent="0.2">
      <c r="A38" s="122">
        <f t="shared" si="5"/>
        <v>18</v>
      </c>
      <c r="B38" s="181" t="s">
        <v>239</v>
      </c>
      <c r="C38" s="181" t="s">
        <v>239</v>
      </c>
      <c r="D38" s="42" t="s">
        <v>149</v>
      </c>
      <c r="E38" s="178">
        <v>1</v>
      </c>
      <c r="F38" s="179">
        <v>0</v>
      </c>
      <c r="G38" s="178">
        <f t="shared" si="27"/>
        <v>1</v>
      </c>
      <c r="H38" s="6" t="s">
        <v>110</v>
      </c>
      <c r="I38" s="172">
        <v>3.1282456140350878</v>
      </c>
      <c r="J38" s="3">
        <f t="shared" si="23"/>
        <v>3.1282456140350878</v>
      </c>
      <c r="K38" s="127">
        <v>66.41</v>
      </c>
      <c r="L38" s="127">
        <f t="shared" si="24"/>
        <v>207.74679122807018</v>
      </c>
      <c r="M38" s="127">
        <v>3566.2000000000003</v>
      </c>
      <c r="N38" s="129">
        <f t="shared" si="25"/>
        <v>3566.2000000000003</v>
      </c>
      <c r="O38" s="180">
        <f t="shared" si="26"/>
        <v>3773.9467912280707</v>
      </c>
      <c r="P38" s="125"/>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row>
    <row r="39" spans="1:45" s="120" customFormat="1" ht="18" customHeight="1" x14ac:dyDescent="0.2">
      <c r="A39" s="122">
        <f t="shared" si="5"/>
        <v>19</v>
      </c>
      <c r="B39" s="181" t="s">
        <v>239</v>
      </c>
      <c r="C39" s="181" t="s">
        <v>239</v>
      </c>
      <c r="D39" s="42" t="s">
        <v>139</v>
      </c>
      <c r="E39" s="178">
        <v>1</v>
      </c>
      <c r="F39" s="179">
        <v>0</v>
      </c>
      <c r="G39" s="178">
        <f t="shared" si="27"/>
        <v>1</v>
      </c>
      <c r="H39" s="6" t="s">
        <v>110</v>
      </c>
      <c r="I39" s="172">
        <v>3.3958333333333335</v>
      </c>
      <c r="J39" s="3">
        <f t="shared" si="23"/>
        <v>3.3958333333333335</v>
      </c>
      <c r="K39" s="127">
        <v>66.41</v>
      </c>
      <c r="L39" s="127">
        <f t="shared" si="24"/>
        <v>225.51729166666667</v>
      </c>
      <c r="M39" s="127">
        <v>815</v>
      </c>
      <c r="N39" s="129">
        <f t="shared" si="25"/>
        <v>815</v>
      </c>
      <c r="O39" s="180">
        <f t="shared" si="26"/>
        <v>1040.5172916666666</v>
      </c>
      <c r="P39" s="125"/>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row>
    <row r="40" spans="1:45" s="120" customFormat="1" ht="47.25" x14ac:dyDescent="0.2">
      <c r="A40" s="122">
        <f t="shared" si="5"/>
        <v>20</v>
      </c>
      <c r="B40" s="181" t="s">
        <v>239</v>
      </c>
      <c r="C40" s="181" t="s">
        <v>239</v>
      </c>
      <c r="D40" s="42" t="s">
        <v>150</v>
      </c>
      <c r="E40" s="178">
        <v>1</v>
      </c>
      <c r="F40" s="179">
        <v>0</v>
      </c>
      <c r="G40" s="178">
        <f t="shared" ref="G40:G41" si="28">E40+(E40*F40)</f>
        <v>1</v>
      </c>
      <c r="H40" s="6" t="s">
        <v>110</v>
      </c>
      <c r="I40" s="172">
        <v>0.56503853333333331</v>
      </c>
      <c r="J40" s="3">
        <f t="shared" ref="J40:J44" si="29">I40*G40</f>
        <v>0.56503853333333331</v>
      </c>
      <c r="K40" s="127">
        <v>66.41</v>
      </c>
      <c r="L40" s="127">
        <f t="shared" ref="L40:L44" si="30">K40*J40</f>
        <v>37.524208998666666</v>
      </c>
      <c r="M40" s="127">
        <v>135.60924800000001</v>
      </c>
      <c r="N40" s="129">
        <f t="shared" ref="N40:N44" si="31">M40*G40</f>
        <v>135.60924800000001</v>
      </c>
      <c r="O40" s="180">
        <f t="shared" ref="O40:O44" si="32">L40+N40</f>
        <v>173.13345699866667</v>
      </c>
      <c r="P40" s="125"/>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row>
    <row r="41" spans="1:45" s="120" customFormat="1" ht="63" x14ac:dyDescent="0.2">
      <c r="A41" s="122">
        <f t="shared" si="5"/>
        <v>21</v>
      </c>
      <c r="B41" s="181" t="s">
        <v>239</v>
      </c>
      <c r="C41" s="181" t="s">
        <v>239</v>
      </c>
      <c r="D41" s="42" t="s">
        <v>151</v>
      </c>
      <c r="E41" s="178">
        <v>1</v>
      </c>
      <c r="F41" s="179">
        <v>0</v>
      </c>
      <c r="G41" s="178">
        <f t="shared" si="28"/>
        <v>1</v>
      </c>
      <c r="H41" s="6" t="s">
        <v>110</v>
      </c>
      <c r="I41" s="172">
        <v>7.0221933333333331</v>
      </c>
      <c r="J41" s="3">
        <f t="shared" si="29"/>
        <v>7.0221933333333331</v>
      </c>
      <c r="K41" s="127">
        <v>66.41</v>
      </c>
      <c r="L41" s="127">
        <f t="shared" si="30"/>
        <v>466.34385926666664</v>
      </c>
      <c r="M41" s="127">
        <v>1685.3263999999999</v>
      </c>
      <c r="N41" s="129">
        <f t="shared" si="31"/>
        <v>1685.3263999999999</v>
      </c>
      <c r="O41" s="180">
        <f t="shared" si="32"/>
        <v>2151.6702592666666</v>
      </c>
      <c r="P41" s="125"/>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row>
    <row r="42" spans="1:45" s="120" customFormat="1" ht="63" x14ac:dyDescent="0.2">
      <c r="A42" s="122">
        <f t="shared" si="5"/>
        <v>22</v>
      </c>
      <c r="B42" s="181" t="s">
        <v>239</v>
      </c>
      <c r="C42" s="181" t="s">
        <v>239</v>
      </c>
      <c r="D42" s="42" t="s">
        <v>153</v>
      </c>
      <c r="E42" s="178">
        <v>2</v>
      </c>
      <c r="F42" s="179">
        <v>0</v>
      </c>
      <c r="G42" s="178">
        <f>E42+(E42*F42)</f>
        <v>2</v>
      </c>
      <c r="H42" s="6" t="s">
        <v>110</v>
      </c>
      <c r="I42" s="172">
        <v>0.20718720000000002</v>
      </c>
      <c r="J42" s="3">
        <f t="shared" si="29"/>
        <v>0.41437440000000003</v>
      </c>
      <c r="K42" s="127">
        <v>66.41</v>
      </c>
      <c r="L42" s="127">
        <f t="shared" si="30"/>
        <v>27.518603903999999</v>
      </c>
      <c r="M42" s="127">
        <v>49.724927999999998</v>
      </c>
      <c r="N42" s="129">
        <f t="shared" si="31"/>
        <v>99.449855999999997</v>
      </c>
      <c r="O42" s="180">
        <f t="shared" si="32"/>
        <v>126.968459904</v>
      </c>
      <c r="P42" s="125"/>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row>
    <row r="43" spans="1:45" s="120" customFormat="1" ht="18" customHeight="1" x14ac:dyDescent="0.2">
      <c r="A43" s="122">
        <f t="shared" si="5"/>
        <v>23</v>
      </c>
      <c r="B43" s="181" t="s">
        <v>239</v>
      </c>
      <c r="C43" s="181" t="s">
        <v>239</v>
      </c>
      <c r="D43" s="42" t="s">
        <v>140</v>
      </c>
      <c r="E43" s="178">
        <v>2</v>
      </c>
      <c r="F43" s="179">
        <v>0</v>
      </c>
      <c r="G43" s="178">
        <f t="shared" ref="G43:G44" si="33">E43+(E43*F43)</f>
        <v>2</v>
      </c>
      <c r="H43" s="6" t="s">
        <v>110</v>
      </c>
      <c r="I43" s="172">
        <v>4.166666666666667</v>
      </c>
      <c r="J43" s="3">
        <f t="shared" si="29"/>
        <v>8.3333333333333339</v>
      </c>
      <c r="K43" s="127">
        <v>66.41</v>
      </c>
      <c r="L43" s="127">
        <f t="shared" si="30"/>
        <v>553.41666666666663</v>
      </c>
      <c r="M43" s="127">
        <v>1000</v>
      </c>
      <c r="N43" s="129">
        <f t="shared" si="31"/>
        <v>2000</v>
      </c>
      <c r="O43" s="180">
        <f t="shared" si="32"/>
        <v>2553.4166666666665</v>
      </c>
      <c r="P43" s="125"/>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row>
    <row r="44" spans="1:45" s="120" customFormat="1" ht="63" x14ac:dyDescent="0.2">
      <c r="A44" s="122">
        <f t="shared" si="5"/>
        <v>24</v>
      </c>
      <c r="B44" s="181" t="s">
        <v>239</v>
      </c>
      <c r="C44" s="181" t="s">
        <v>239</v>
      </c>
      <c r="D44" s="42" t="s">
        <v>246</v>
      </c>
      <c r="E44" s="178">
        <v>2</v>
      </c>
      <c r="F44" s="179">
        <v>0</v>
      </c>
      <c r="G44" s="178">
        <f t="shared" si="33"/>
        <v>2</v>
      </c>
      <c r="H44" s="6" t="s">
        <v>110</v>
      </c>
      <c r="I44" s="172">
        <v>3.5833333333333335</v>
      </c>
      <c r="J44" s="3">
        <f t="shared" si="29"/>
        <v>7.166666666666667</v>
      </c>
      <c r="K44" s="127">
        <v>66.41</v>
      </c>
      <c r="L44" s="127">
        <f t="shared" si="30"/>
        <v>475.93833333333333</v>
      </c>
      <c r="M44" s="127">
        <v>860</v>
      </c>
      <c r="N44" s="129">
        <f t="shared" si="31"/>
        <v>1720</v>
      </c>
      <c r="O44" s="180">
        <f t="shared" si="32"/>
        <v>2195.9383333333335</v>
      </c>
      <c r="P44" s="125"/>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row>
    <row r="45" spans="1:45" s="120" customFormat="1" ht="47.25" x14ac:dyDescent="0.2">
      <c r="A45" s="122">
        <f t="shared" si="5"/>
        <v>25</v>
      </c>
      <c r="B45" s="181" t="s">
        <v>239</v>
      </c>
      <c r="C45" s="181" t="s">
        <v>239</v>
      </c>
      <c r="D45" s="42" t="s">
        <v>247</v>
      </c>
      <c r="E45" s="178">
        <v>5</v>
      </c>
      <c r="F45" s="179">
        <v>0</v>
      </c>
      <c r="G45" s="178">
        <f t="shared" ref="G45" si="34">E45+(E45*F45)</f>
        <v>5</v>
      </c>
      <c r="H45" s="6" t="s">
        <v>110</v>
      </c>
      <c r="I45" s="172">
        <v>3.5833333333333335</v>
      </c>
      <c r="J45" s="3">
        <f t="shared" ref="J45" si="35">I45*G45</f>
        <v>17.916666666666668</v>
      </c>
      <c r="K45" s="127">
        <v>66.41</v>
      </c>
      <c r="L45" s="127">
        <f t="shared" ref="L45" si="36">K45*J45</f>
        <v>1189.8458333333333</v>
      </c>
      <c r="M45" s="127">
        <v>670</v>
      </c>
      <c r="N45" s="129">
        <f t="shared" ref="N45" si="37">M45*G45</f>
        <v>3350</v>
      </c>
      <c r="O45" s="180">
        <f t="shared" ref="O45" si="38">L45+N45</f>
        <v>4539.8458333333328</v>
      </c>
      <c r="P45" s="125"/>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row>
    <row r="46" spans="1:45" s="120" customFormat="1" x14ac:dyDescent="0.2">
      <c r="A46" s="122" t="str">
        <f t="shared" ref="A46:A51" si="39">IF(H46&lt;&gt;"",1+MAX(A41:A45),"")</f>
        <v/>
      </c>
      <c r="B46" s="181"/>
      <c r="C46" s="181"/>
      <c r="D46" s="42"/>
      <c r="E46" s="178"/>
      <c r="F46" s="179"/>
      <c r="G46" s="178"/>
      <c r="H46" s="6"/>
      <c r="I46" s="172"/>
      <c r="J46" s="3"/>
      <c r="K46" s="127" t="s">
        <v>243</v>
      </c>
      <c r="L46" s="127"/>
      <c r="M46" s="127"/>
      <c r="N46" s="129"/>
      <c r="O46" s="180"/>
      <c r="P46" s="125"/>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row>
    <row r="47" spans="1:45" s="120" customFormat="1" ht="18" customHeight="1" x14ac:dyDescent="0.2">
      <c r="A47" s="122" t="str">
        <f t="shared" si="39"/>
        <v/>
      </c>
      <c r="B47" s="181"/>
      <c r="C47" s="181"/>
      <c r="D47" s="183" t="s">
        <v>125</v>
      </c>
      <c r="E47" s="178"/>
      <c r="F47" s="179"/>
      <c r="G47" s="178"/>
      <c r="H47" s="6"/>
      <c r="I47" s="172"/>
      <c r="J47" s="3"/>
      <c r="K47" s="127" t="s">
        <v>243</v>
      </c>
      <c r="L47" s="127"/>
      <c r="M47" s="127"/>
      <c r="N47" s="129"/>
      <c r="O47" s="180"/>
      <c r="P47" s="125"/>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row>
    <row r="48" spans="1:45" s="120" customFormat="1" ht="18" customHeight="1" x14ac:dyDescent="0.2">
      <c r="A48" s="122">
        <f t="shared" si="39"/>
        <v>26</v>
      </c>
      <c r="B48" s="181" t="s">
        <v>239</v>
      </c>
      <c r="C48" s="181" t="s">
        <v>239</v>
      </c>
      <c r="D48" s="42" t="s">
        <v>242</v>
      </c>
      <c r="E48" s="178">
        <f>30+103.15</f>
        <v>133.15</v>
      </c>
      <c r="F48" s="179">
        <v>0.05</v>
      </c>
      <c r="G48" s="178">
        <f t="shared" ref="G48:G49" si="40">E48+(E48*F48)</f>
        <v>139.8075</v>
      </c>
      <c r="H48" s="6" t="s">
        <v>109</v>
      </c>
      <c r="I48" s="172">
        <v>0.12000000000000001</v>
      </c>
      <c r="J48" s="3">
        <f t="shared" ref="J48:J49" si="41">I48*G48</f>
        <v>16.776900000000001</v>
      </c>
      <c r="K48" s="127">
        <v>66.41</v>
      </c>
      <c r="L48" s="127">
        <f t="shared" ref="L48:L49" si="42">K48*J48</f>
        <v>1114.1539290000001</v>
      </c>
      <c r="M48" s="127">
        <v>10.8</v>
      </c>
      <c r="N48" s="129">
        <f t="shared" ref="N48:N49" si="43">M48*G48</f>
        <v>1509.921</v>
      </c>
      <c r="O48" s="180">
        <f t="shared" ref="O48:O49" si="44">L48+N48</f>
        <v>2624.0749290000003</v>
      </c>
      <c r="P48" s="125"/>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row>
    <row r="49" spans="1:45" s="120" customFormat="1" ht="18" customHeight="1" x14ac:dyDescent="0.2">
      <c r="A49" s="122">
        <f t="shared" si="39"/>
        <v>27</v>
      </c>
      <c r="B49" s="181" t="s">
        <v>239</v>
      </c>
      <c r="C49" s="181" t="s">
        <v>239</v>
      </c>
      <c r="D49" s="42" t="s">
        <v>225</v>
      </c>
      <c r="E49" s="178">
        <f>91+30</f>
        <v>121</v>
      </c>
      <c r="F49" s="179">
        <v>0.05</v>
      </c>
      <c r="G49" s="178">
        <f t="shared" si="40"/>
        <v>127.05</v>
      </c>
      <c r="H49" s="6" t="s">
        <v>109</v>
      </c>
      <c r="I49" s="172">
        <v>0.14666666666666667</v>
      </c>
      <c r="J49" s="3">
        <f t="shared" si="41"/>
        <v>18.634</v>
      </c>
      <c r="K49" s="127">
        <v>66.41</v>
      </c>
      <c r="L49" s="127">
        <f t="shared" si="42"/>
        <v>1237.4839399999998</v>
      </c>
      <c r="M49" s="127">
        <v>13.2</v>
      </c>
      <c r="N49" s="129">
        <f t="shared" si="43"/>
        <v>1677.06</v>
      </c>
      <c r="O49" s="180">
        <f t="shared" si="44"/>
        <v>2914.5439399999996</v>
      </c>
      <c r="P49" s="125"/>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row>
    <row r="50" spans="1:45" s="120" customFormat="1" x14ac:dyDescent="0.2">
      <c r="A50" s="122" t="str">
        <f t="shared" si="39"/>
        <v/>
      </c>
      <c r="B50" s="181"/>
      <c r="C50" s="181"/>
      <c r="D50" s="42"/>
      <c r="E50" s="178"/>
      <c r="F50" s="179"/>
      <c r="G50" s="178"/>
      <c r="H50" s="6"/>
      <c r="I50" s="172"/>
      <c r="J50" s="3"/>
      <c r="K50" s="127" t="s">
        <v>243</v>
      </c>
      <c r="L50" s="127"/>
      <c r="M50" s="127"/>
      <c r="N50" s="129"/>
      <c r="O50" s="180"/>
      <c r="P50" s="125"/>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row>
    <row r="51" spans="1:45" s="120" customFormat="1" ht="18" customHeight="1" x14ac:dyDescent="0.2">
      <c r="A51" s="122" t="str">
        <f t="shared" si="39"/>
        <v/>
      </c>
      <c r="B51" s="181"/>
      <c r="C51" s="181"/>
      <c r="D51" s="182" t="s">
        <v>224</v>
      </c>
      <c r="E51" s="178"/>
      <c r="F51" s="179"/>
      <c r="G51" s="178"/>
      <c r="H51" s="6"/>
      <c r="I51" s="172"/>
      <c r="J51" s="3"/>
      <c r="K51" s="127" t="s">
        <v>243</v>
      </c>
      <c r="L51" s="127"/>
      <c r="M51" s="127"/>
      <c r="N51" s="129"/>
      <c r="O51" s="180"/>
      <c r="P51" s="125"/>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row>
    <row r="52" spans="1:45" s="120" customFormat="1" x14ac:dyDescent="0.2">
      <c r="A52" s="122" t="str">
        <f>IF(H52&lt;&gt;"",1+MAX(A44:A49),"")</f>
        <v/>
      </c>
      <c r="B52" s="181"/>
      <c r="C52" s="181"/>
      <c r="D52" s="42"/>
      <c r="E52" s="178"/>
      <c r="F52" s="179"/>
      <c r="G52" s="178"/>
      <c r="H52" s="6"/>
      <c r="I52" s="172"/>
      <c r="J52" s="3"/>
      <c r="K52" s="127" t="s">
        <v>243</v>
      </c>
      <c r="L52" s="127"/>
      <c r="M52" s="127"/>
      <c r="N52" s="129"/>
      <c r="O52" s="180"/>
      <c r="P52" s="125"/>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row>
    <row r="53" spans="1:45" s="120" customFormat="1" ht="18" customHeight="1" x14ac:dyDescent="0.2">
      <c r="A53" s="122" t="str">
        <f>IF(H53&lt;&gt;"",1+MAX(A46:A52),"")</f>
        <v/>
      </c>
      <c r="B53" s="181"/>
      <c r="C53" s="181"/>
      <c r="D53" s="183" t="s">
        <v>126</v>
      </c>
      <c r="E53" s="178"/>
      <c r="F53" s="179"/>
      <c r="G53" s="178"/>
      <c r="H53" s="6"/>
      <c r="I53" s="172"/>
      <c r="J53" s="3"/>
      <c r="K53" s="127" t="s">
        <v>243</v>
      </c>
      <c r="L53" s="127"/>
      <c r="M53" s="127"/>
      <c r="N53" s="129"/>
      <c r="O53" s="180"/>
      <c r="P53" s="125"/>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row>
    <row r="54" spans="1:45" s="120" customFormat="1" ht="18" customHeight="1" x14ac:dyDescent="0.2">
      <c r="A54" s="122">
        <f>IF(H54&lt;&gt;"",1+MAX(A46:A53),"")</f>
        <v>28</v>
      </c>
      <c r="B54" s="181" t="s">
        <v>239</v>
      </c>
      <c r="C54" s="181" t="s">
        <v>239</v>
      </c>
      <c r="D54" s="42" t="s">
        <v>156</v>
      </c>
      <c r="E54" s="178">
        <v>4</v>
      </c>
      <c r="F54" s="179">
        <v>0</v>
      </c>
      <c r="G54" s="178">
        <f t="shared" ref="G54:G55" si="45">E54+(E54*F54)</f>
        <v>4</v>
      </c>
      <c r="H54" s="6" t="s">
        <v>110</v>
      </c>
      <c r="I54" s="172">
        <v>3.1666666666666669E-2</v>
      </c>
      <c r="J54" s="3">
        <f t="shared" ref="J54:J55" si="46">I54*G54</f>
        <v>0.12666666666666668</v>
      </c>
      <c r="K54" s="127">
        <v>66.41</v>
      </c>
      <c r="L54" s="127">
        <f t="shared" ref="L54:L55" si="47">K54*J54</f>
        <v>8.4119333333333337</v>
      </c>
      <c r="M54" s="127">
        <v>7.6</v>
      </c>
      <c r="N54" s="129">
        <f t="shared" ref="N54:N55" si="48">M54*G54</f>
        <v>30.4</v>
      </c>
      <c r="O54" s="180">
        <f t="shared" ref="O54:O55" si="49">L54+N54</f>
        <v>38.811933333333329</v>
      </c>
      <c r="P54" s="125"/>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row>
    <row r="55" spans="1:45" s="120" customFormat="1" ht="18" customHeight="1" x14ac:dyDescent="0.2">
      <c r="A55" s="122">
        <f>IF(H55&lt;&gt;"",1+MAX(A47:A54),"")</f>
        <v>29</v>
      </c>
      <c r="B55" s="181" t="s">
        <v>239</v>
      </c>
      <c r="C55" s="181" t="s">
        <v>239</v>
      </c>
      <c r="D55" s="42" t="s">
        <v>157</v>
      </c>
      <c r="E55" s="178">
        <v>13</v>
      </c>
      <c r="F55" s="179">
        <v>0</v>
      </c>
      <c r="G55" s="178">
        <f t="shared" si="45"/>
        <v>13</v>
      </c>
      <c r="H55" s="6" t="s">
        <v>110</v>
      </c>
      <c r="I55" s="172">
        <v>3.5000000000000003E-2</v>
      </c>
      <c r="J55" s="3">
        <f t="shared" si="46"/>
        <v>0.45500000000000007</v>
      </c>
      <c r="K55" s="127">
        <v>66.41</v>
      </c>
      <c r="L55" s="127">
        <f t="shared" si="47"/>
        <v>30.216550000000002</v>
      </c>
      <c r="M55" s="127">
        <v>8.4</v>
      </c>
      <c r="N55" s="129">
        <f t="shared" si="48"/>
        <v>109.2</v>
      </c>
      <c r="O55" s="180">
        <f t="shared" si="49"/>
        <v>139.41655</v>
      </c>
      <c r="P55" s="125"/>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row>
    <row r="56" spans="1:45" s="120" customFormat="1" ht="18" customHeight="1" x14ac:dyDescent="0.2">
      <c r="A56" s="122">
        <f>IF(H56&lt;&gt;"",1+MAX(A48:A55),"")</f>
        <v>30</v>
      </c>
      <c r="B56" s="181" t="s">
        <v>239</v>
      </c>
      <c r="C56" s="181" t="s">
        <v>239</v>
      </c>
      <c r="D56" s="42" t="s">
        <v>158</v>
      </c>
      <c r="E56" s="178">
        <v>4</v>
      </c>
      <c r="F56" s="179">
        <v>0</v>
      </c>
      <c r="G56" s="178">
        <f t="shared" ref="G56:G57" si="50">E56+(E56*F56)</f>
        <v>4</v>
      </c>
      <c r="H56" s="6" t="s">
        <v>110</v>
      </c>
      <c r="I56" s="172">
        <v>3.5000000000000003E-2</v>
      </c>
      <c r="J56" s="3">
        <f t="shared" ref="J56:J57" si="51">I56*G56</f>
        <v>0.14000000000000001</v>
      </c>
      <c r="K56" s="127">
        <v>66.41</v>
      </c>
      <c r="L56" s="127">
        <f t="shared" ref="L56:L57" si="52">K56*J56</f>
        <v>9.2973999999999997</v>
      </c>
      <c r="M56" s="127">
        <v>8.4</v>
      </c>
      <c r="N56" s="129">
        <f t="shared" ref="N56:N57" si="53">M56*G56</f>
        <v>33.6</v>
      </c>
      <c r="O56" s="180">
        <f t="shared" ref="O56:O57" si="54">L56+N56</f>
        <v>42.897400000000005</v>
      </c>
      <c r="P56" s="125"/>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row>
    <row r="57" spans="1:45" s="120" customFormat="1" ht="18" customHeight="1" x14ac:dyDescent="0.2">
      <c r="A57" s="122">
        <f>IF(H57&lt;&gt;"",1+MAX(A49:A56),"")</f>
        <v>31</v>
      </c>
      <c r="B57" s="181" t="s">
        <v>239</v>
      </c>
      <c r="C57" s="181" t="s">
        <v>239</v>
      </c>
      <c r="D57" s="42" t="s">
        <v>159</v>
      </c>
      <c r="E57" s="178">
        <v>1</v>
      </c>
      <c r="F57" s="179">
        <v>0</v>
      </c>
      <c r="G57" s="178">
        <f t="shared" si="50"/>
        <v>1</v>
      </c>
      <c r="H57" s="6" t="s">
        <v>110</v>
      </c>
      <c r="I57" s="172">
        <v>3.1666666666666669E-2</v>
      </c>
      <c r="J57" s="3">
        <f t="shared" si="51"/>
        <v>3.1666666666666669E-2</v>
      </c>
      <c r="K57" s="127">
        <v>66.41</v>
      </c>
      <c r="L57" s="127">
        <f t="shared" si="52"/>
        <v>2.1029833333333334</v>
      </c>
      <c r="M57" s="127">
        <v>7.6</v>
      </c>
      <c r="N57" s="129">
        <f t="shared" si="53"/>
        <v>7.6</v>
      </c>
      <c r="O57" s="180">
        <f t="shared" si="54"/>
        <v>9.7029833333333322</v>
      </c>
      <c r="P57" s="125"/>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row>
    <row r="58" spans="1:45" s="120" customFormat="1" x14ac:dyDescent="0.2">
      <c r="A58" s="122" t="str">
        <f t="shared" ref="A58:A63" si="55">IF(H58&lt;&gt;"",1+MAX(A53:A57),"")</f>
        <v/>
      </c>
      <c r="B58" s="181"/>
      <c r="C58" s="181"/>
      <c r="D58" s="42"/>
      <c r="E58" s="178"/>
      <c r="F58" s="179"/>
      <c r="G58" s="178"/>
      <c r="H58" s="6"/>
      <c r="I58" s="172"/>
      <c r="J58" s="3"/>
      <c r="K58" s="127" t="s">
        <v>243</v>
      </c>
      <c r="L58" s="127"/>
      <c r="M58" s="127"/>
      <c r="N58" s="129"/>
      <c r="O58" s="180"/>
      <c r="P58" s="125"/>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row>
    <row r="59" spans="1:45" s="120" customFormat="1" ht="18" customHeight="1" x14ac:dyDescent="0.2">
      <c r="A59" s="122" t="str">
        <f t="shared" si="55"/>
        <v/>
      </c>
      <c r="B59" s="181"/>
      <c r="C59" s="181"/>
      <c r="D59" s="183" t="s">
        <v>127</v>
      </c>
      <c r="E59" s="178"/>
      <c r="F59" s="179"/>
      <c r="G59" s="178"/>
      <c r="H59" s="6"/>
      <c r="I59" s="172"/>
      <c r="J59" s="3"/>
      <c r="K59" s="127" t="s">
        <v>243</v>
      </c>
      <c r="L59" s="127"/>
      <c r="M59" s="127"/>
      <c r="N59" s="129"/>
      <c r="O59" s="180"/>
      <c r="P59" s="125"/>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row>
    <row r="60" spans="1:45" s="120" customFormat="1" ht="18" customHeight="1" x14ac:dyDescent="0.2">
      <c r="A60" s="122">
        <f t="shared" si="55"/>
        <v>32</v>
      </c>
      <c r="B60" s="181" t="s">
        <v>239</v>
      </c>
      <c r="C60" s="181" t="s">
        <v>239</v>
      </c>
      <c r="D60" s="42" t="s">
        <v>227</v>
      </c>
      <c r="E60" s="178">
        <f>40.04+48+8</f>
        <v>96.039999999999992</v>
      </c>
      <c r="F60" s="179">
        <v>0.05</v>
      </c>
      <c r="G60" s="178">
        <f t="shared" ref="G60:G61" si="56">E60+(E60*F60)</f>
        <v>100.84199999999998</v>
      </c>
      <c r="H60" s="6" t="s">
        <v>109</v>
      </c>
      <c r="I60" s="172">
        <v>0.12000000000000001</v>
      </c>
      <c r="J60" s="3">
        <f t="shared" ref="J60:J61" si="57">I60*G60</f>
        <v>12.101039999999999</v>
      </c>
      <c r="K60" s="127">
        <v>66.41</v>
      </c>
      <c r="L60" s="127">
        <f t="shared" ref="L60:L61" si="58">K60*J60</f>
        <v>803.63006639999992</v>
      </c>
      <c r="M60" s="127">
        <v>10.8</v>
      </c>
      <c r="N60" s="129">
        <f t="shared" ref="N60:N61" si="59">M60*G60</f>
        <v>1089.0935999999999</v>
      </c>
      <c r="O60" s="180">
        <f t="shared" ref="O60:O61" si="60">L60+N60</f>
        <v>1892.7236663999997</v>
      </c>
      <c r="P60" s="125"/>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row>
    <row r="61" spans="1:45" s="120" customFormat="1" ht="18" customHeight="1" x14ac:dyDescent="0.2">
      <c r="A61" s="122">
        <f t="shared" si="55"/>
        <v>33</v>
      </c>
      <c r="B61" s="181" t="s">
        <v>239</v>
      </c>
      <c r="C61" s="181" t="s">
        <v>239</v>
      </c>
      <c r="D61" s="42" t="s">
        <v>228</v>
      </c>
      <c r="E61" s="178">
        <f>43.62+8</f>
        <v>51.62</v>
      </c>
      <c r="F61" s="179">
        <v>0.05</v>
      </c>
      <c r="G61" s="178">
        <f t="shared" si="56"/>
        <v>54.201000000000001</v>
      </c>
      <c r="H61" s="6" t="s">
        <v>109</v>
      </c>
      <c r="I61" s="172">
        <v>0.14666666666666667</v>
      </c>
      <c r="J61" s="3">
        <f t="shared" si="57"/>
        <v>7.9494800000000003</v>
      </c>
      <c r="K61" s="127">
        <v>66.41</v>
      </c>
      <c r="L61" s="127">
        <f t="shared" si="58"/>
        <v>527.92496679999999</v>
      </c>
      <c r="M61" s="127">
        <v>13.2</v>
      </c>
      <c r="N61" s="129">
        <f t="shared" si="59"/>
        <v>715.45319999999992</v>
      </c>
      <c r="O61" s="180">
        <f t="shared" si="60"/>
        <v>1243.3781667999999</v>
      </c>
      <c r="P61" s="125"/>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row>
    <row r="62" spans="1:45" s="120" customFormat="1" ht="18" customHeight="1" x14ac:dyDescent="0.2">
      <c r="A62" s="122">
        <f t="shared" si="55"/>
        <v>34</v>
      </c>
      <c r="B62" s="181" t="s">
        <v>239</v>
      </c>
      <c r="C62" s="181" t="s">
        <v>239</v>
      </c>
      <c r="D62" s="42" t="s">
        <v>229</v>
      </c>
      <c r="E62" s="178">
        <f>34.45+36</f>
        <v>70.45</v>
      </c>
      <c r="F62" s="179">
        <v>0.05</v>
      </c>
      <c r="G62" s="178">
        <f t="shared" ref="G62:G63" si="61">E62+(E62*F62)</f>
        <v>73.972499999999997</v>
      </c>
      <c r="H62" s="6" t="s">
        <v>109</v>
      </c>
      <c r="I62" s="172">
        <v>0.18666666666666668</v>
      </c>
      <c r="J62" s="3">
        <f t="shared" ref="J62:J63" si="62">I62*G62</f>
        <v>13.808199999999999</v>
      </c>
      <c r="K62" s="127">
        <v>66.41</v>
      </c>
      <c r="L62" s="127">
        <f t="shared" ref="L62:L63" si="63">K62*J62</f>
        <v>917.0025619999999</v>
      </c>
      <c r="M62" s="127">
        <v>16.799999999999997</v>
      </c>
      <c r="N62" s="129">
        <f t="shared" ref="N62:N63" si="64">M62*G62</f>
        <v>1242.7379999999998</v>
      </c>
      <c r="O62" s="180">
        <f t="shared" ref="O62:O63" si="65">L62+N62</f>
        <v>2159.740562</v>
      </c>
      <c r="P62" s="125"/>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row>
    <row r="63" spans="1:45" s="120" customFormat="1" ht="18" customHeight="1" x14ac:dyDescent="0.2">
      <c r="A63" s="122">
        <f t="shared" si="55"/>
        <v>35</v>
      </c>
      <c r="B63" s="181" t="s">
        <v>239</v>
      </c>
      <c r="C63" s="181" t="s">
        <v>239</v>
      </c>
      <c r="D63" s="42" t="s">
        <v>230</v>
      </c>
      <c r="E63" s="178">
        <f>6+68.72</f>
        <v>74.72</v>
      </c>
      <c r="F63" s="179">
        <v>0.05</v>
      </c>
      <c r="G63" s="178">
        <f t="shared" si="61"/>
        <v>78.456000000000003</v>
      </c>
      <c r="H63" s="6" t="s">
        <v>109</v>
      </c>
      <c r="I63" s="172">
        <v>0.22666666666666668</v>
      </c>
      <c r="J63" s="3">
        <f t="shared" si="62"/>
        <v>17.783360000000002</v>
      </c>
      <c r="K63" s="127">
        <v>66.41</v>
      </c>
      <c r="L63" s="127">
        <f t="shared" si="63"/>
        <v>1180.9929376</v>
      </c>
      <c r="M63" s="127">
        <v>20.399999999999999</v>
      </c>
      <c r="N63" s="129">
        <f t="shared" si="64"/>
        <v>1600.5023999999999</v>
      </c>
      <c r="O63" s="180">
        <f t="shared" si="65"/>
        <v>2781.4953375999999</v>
      </c>
      <c r="P63" s="125"/>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row>
    <row r="64" spans="1:45" s="120" customFormat="1" ht="18" customHeight="1" x14ac:dyDescent="0.2">
      <c r="A64" s="122">
        <f t="shared" si="5"/>
        <v>36</v>
      </c>
      <c r="B64" s="181" t="s">
        <v>239</v>
      </c>
      <c r="C64" s="181" t="s">
        <v>239</v>
      </c>
      <c r="D64" s="42" t="s">
        <v>231</v>
      </c>
      <c r="E64" s="178">
        <v>8</v>
      </c>
      <c r="F64" s="179">
        <v>0.05</v>
      </c>
      <c r="G64" s="178">
        <f t="shared" ref="G64" si="66">E64+(E64*F64)</f>
        <v>8.4</v>
      </c>
      <c r="H64" s="6" t="s">
        <v>109</v>
      </c>
      <c r="I64" s="172">
        <v>0.32000000000000006</v>
      </c>
      <c r="J64" s="3">
        <f t="shared" ref="J64" si="67">I64*G64</f>
        <v>2.6880000000000006</v>
      </c>
      <c r="K64" s="127">
        <v>66.41</v>
      </c>
      <c r="L64" s="127">
        <f t="shared" ref="L64" si="68">K64*J64</f>
        <v>178.51008000000004</v>
      </c>
      <c r="M64" s="127">
        <v>28.799999999999997</v>
      </c>
      <c r="N64" s="129">
        <f t="shared" ref="N64" si="69">M64*G64</f>
        <v>241.92</v>
      </c>
      <c r="O64" s="180">
        <f t="shared" ref="O64" si="70">L64+N64</f>
        <v>420.43008000000003</v>
      </c>
      <c r="P64" s="125"/>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row>
    <row r="65" spans="1:45" s="120" customFormat="1" x14ac:dyDescent="0.2">
      <c r="A65" s="122" t="str">
        <f t="shared" si="5"/>
        <v/>
      </c>
      <c r="B65" s="181"/>
      <c r="C65" s="181"/>
      <c r="D65" s="42"/>
      <c r="E65" s="178"/>
      <c r="F65" s="179"/>
      <c r="G65" s="178"/>
      <c r="H65" s="6"/>
      <c r="I65" s="172"/>
      <c r="J65" s="3"/>
      <c r="K65" s="127" t="s">
        <v>243</v>
      </c>
      <c r="L65" s="127"/>
      <c r="M65" s="127"/>
      <c r="N65" s="129"/>
      <c r="O65" s="180"/>
      <c r="P65" s="125"/>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row>
    <row r="66" spans="1:45" s="120" customFormat="1" ht="18" customHeight="1" x14ac:dyDescent="0.2">
      <c r="A66" s="122" t="str">
        <f t="shared" si="5"/>
        <v/>
      </c>
      <c r="B66" s="181"/>
      <c r="C66" s="181"/>
      <c r="D66" s="182" t="s">
        <v>226</v>
      </c>
      <c r="E66" s="178"/>
      <c r="F66" s="179"/>
      <c r="G66" s="178"/>
      <c r="H66" s="6"/>
      <c r="I66" s="172"/>
      <c r="J66" s="3"/>
      <c r="K66" s="127" t="s">
        <v>243</v>
      </c>
      <c r="L66" s="127"/>
      <c r="M66" s="127"/>
      <c r="N66" s="129"/>
      <c r="O66" s="180"/>
      <c r="P66" s="125"/>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row>
    <row r="67" spans="1:45" s="120" customFormat="1" x14ac:dyDescent="0.2">
      <c r="A67" s="122" t="str">
        <f>IF(H67&lt;&gt;"",1+MAX(A61:A66),"")</f>
        <v/>
      </c>
      <c r="B67" s="181"/>
      <c r="C67" s="181"/>
      <c r="D67" s="42" t="s">
        <v>175</v>
      </c>
      <c r="E67" s="178"/>
      <c r="F67" s="179"/>
      <c r="G67" s="178"/>
      <c r="H67" s="6"/>
      <c r="I67" s="172"/>
      <c r="J67" s="3"/>
      <c r="K67" s="127" t="s">
        <v>243</v>
      </c>
      <c r="L67" s="127"/>
      <c r="M67" s="127"/>
      <c r="N67" s="129"/>
      <c r="O67" s="180"/>
      <c r="P67" s="125"/>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row>
    <row r="68" spans="1:45" s="120" customFormat="1" ht="18" customHeight="1" x14ac:dyDescent="0.2">
      <c r="A68" s="122" t="str">
        <f>IF(H68&lt;&gt;"",1+MAX(A62:A67),"")</f>
        <v/>
      </c>
      <c r="B68" s="181"/>
      <c r="C68" s="181"/>
      <c r="D68" s="183" t="s">
        <v>207</v>
      </c>
      <c r="E68" s="178"/>
      <c r="F68" s="179"/>
      <c r="G68" s="178"/>
      <c r="H68" s="6"/>
      <c r="I68" s="172"/>
      <c r="J68" s="3"/>
      <c r="K68" s="127" t="s">
        <v>243</v>
      </c>
      <c r="L68" s="127"/>
      <c r="M68" s="127"/>
      <c r="N68" s="129"/>
      <c r="O68" s="180"/>
      <c r="P68" s="125"/>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row>
    <row r="69" spans="1:45" s="120" customFormat="1" ht="18" customHeight="1" x14ac:dyDescent="0.2">
      <c r="A69" s="122">
        <f>IF(H69&lt;&gt;"",1+MAX(A63:A68),"")</f>
        <v>37</v>
      </c>
      <c r="B69" s="181" t="s">
        <v>239</v>
      </c>
      <c r="C69" s="181" t="s">
        <v>239</v>
      </c>
      <c r="D69" s="42" t="s">
        <v>160</v>
      </c>
      <c r="E69" s="178">
        <v>12</v>
      </c>
      <c r="F69" s="179">
        <v>0</v>
      </c>
      <c r="G69" s="178">
        <f t="shared" ref="G69:G70" si="71">E69+(E69*F69)</f>
        <v>12</v>
      </c>
      <c r="H69" s="6" t="s">
        <v>110</v>
      </c>
      <c r="I69" s="172">
        <v>3.1666666666666669E-2</v>
      </c>
      <c r="J69" s="3">
        <f t="shared" ref="J69:J70" si="72">I69*G69</f>
        <v>0.38</v>
      </c>
      <c r="K69" s="127">
        <v>66.41</v>
      </c>
      <c r="L69" s="127">
        <f t="shared" ref="L69:L70" si="73">K69*J69</f>
        <v>25.235799999999998</v>
      </c>
      <c r="M69" s="127">
        <v>7.6</v>
      </c>
      <c r="N69" s="129">
        <f t="shared" ref="N69:N70" si="74">M69*G69</f>
        <v>91.199999999999989</v>
      </c>
      <c r="O69" s="180">
        <f t="shared" ref="O69:O70" si="75">L69+N69</f>
        <v>116.43579999999999</v>
      </c>
      <c r="P69" s="125"/>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row>
    <row r="70" spans="1:45" s="120" customFormat="1" ht="18" customHeight="1" x14ac:dyDescent="0.2">
      <c r="A70" s="122">
        <f>IF(H70&lt;&gt;"",1+MAX(A64:A69),"")</f>
        <v>38</v>
      </c>
      <c r="B70" s="181" t="s">
        <v>239</v>
      </c>
      <c r="C70" s="181" t="s">
        <v>239</v>
      </c>
      <c r="D70" s="42" t="s">
        <v>161</v>
      </c>
      <c r="E70" s="178">
        <v>1</v>
      </c>
      <c r="F70" s="179">
        <v>0</v>
      </c>
      <c r="G70" s="178">
        <f t="shared" si="71"/>
        <v>1</v>
      </c>
      <c r="H70" s="6" t="s">
        <v>110</v>
      </c>
      <c r="I70" s="172">
        <v>3.1666666666666669E-2</v>
      </c>
      <c r="J70" s="3">
        <f t="shared" si="72"/>
        <v>3.1666666666666669E-2</v>
      </c>
      <c r="K70" s="127">
        <v>66.41</v>
      </c>
      <c r="L70" s="127">
        <f t="shared" si="73"/>
        <v>2.1029833333333334</v>
      </c>
      <c r="M70" s="127">
        <v>7.6</v>
      </c>
      <c r="N70" s="129">
        <f t="shared" si="74"/>
        <v>7.6</v>
      </c>
      <c r="O70" s="180">
        <f t="shared" si="75"/>
        <v>9.7029833333333322</v>
      </c>
      <c r="P70" s="125"/>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row>
    <row r="71" spans="1:45" s="120" customFormat="1" ht="18" customHeight="1" x14ac:dyDescent="0.2">
      <c r="A71" s="122">
        <f>IF(H71&lt;&gt;"",1+MAX(A65:A70),"")</f>
        <v>39</v>
      </c>
      <c r="B71" s="181" t="s">
        <v>239</v>
      </c>
      <c r="C71" s="181" t="s">
        <v>239</v>
      </c>
      <c r="D71" s="42" t="s">
        <v>162</v>
      </c>
      <c r="E71" s="178">
        <v>2</v>
      </c>
      <c r="F71" s="179">
        <v>0</v>
      </c>
      <c r="G71" s="178">
        <f t="shared" ref="G71:G77" si="76">E71+(E71*F71)</f>
        <v>2</v>
      </c>
      <c r="H71" s="6" t="s">
        <v>110</v>
      </c>
      <c r="I71" s="172">
        <v>3.3333333333333333E-2</v>
      </c>
      <c r="J71" s="3">
        <f t="shared" ref="J71:J77" si="77">I71*G71</f>
        <v>6.6666666666666666E-2</v>
      </c>
      <c r="K71" s="127">
        <v>66.41</v>
      </c>
      <c r="L71" s="127">
        <f t="shared" ref="L71:L77" si="78">K71*J71</f>
        <v>4.4273333333333333</v>
      </c>
      <c r="M71" s="127">
        <v>8</v>
      </c>
      <c r="N71" s="129">
        <f t="shared" ref="N71:N77" si="79">M71*G71</f>
        <v>16</v>
      </c>
      <c r="O71" s="180">
        <f t="shared" ref="O71:O77" si="80">L71+N71</f>
        <v>20.427333333333333</v>
      </c>
      <c r="P71" s="125"/>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row>
    <row r="72" spans="1:45" s="120" customFormat="1" ht="18" customHeight="1" x14ac:dyDescent="0.2">
      <c r="A72" s="122">
        <f t="shared" ref="A72:A135" si="81">IF(H72&lt;&gt;"",1+MAX(A66:A71),"")</f>
        <v>40</v>
      </c>
      <c r="B72" s="181" t="s">
        <v>239</v>
      </c>
      <c r="C72" s="181" t="s">
        <v>239</v>
      </c>
      <c r="D72" s="42" t="s">
        <v>163</v>
      </c>
      <c r="E72" s="178">
        <v>4</v>
      </c>
      <c r="F72" s="179">
        <v>0</v>
      </c>
      <c r="G72" s="178">
        <f t="shared" si="76"/>
        <v>4</v>
      </c>
      <c r="H72" s="6" t="s">
        <v>110</v>
      </c>
      <c r="I72" s="172">
        <v>3.3333333333333333E-2</v>
      </c>
      <c r="J72" s="3">
        <f t="shared" si="77"/>
        <v>0.13333333333333333</v>
      </c>
      <c r="K72" s="127">
        <v>66.41</v>
      </c>
      <c r="L72" s="127">
        <f t="shared" si="78"/>
        <v>8.8546666666666667</v>
      </c>
      <c r="M72" s="127">
        <v>8</v>
      </c>
      <c r="N72" s="129">
        <f t="shared" si="79"/>
        <v>32</v>
      </c>
      <c r="O72" s="180">
        <f t="shared" si="80"/>
        <v>40.854666666666667</v>
      </c>
      <c r="P72" s="125"/>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row>
    <row r="73" spans="1:45" s="120" customFormat="1" ht="18" customHeight="1" x14ac:dyDescent="0.2">
      <c r="A73" s="122">
        <f t="shared" si="81"/>
        <v>41</v>
      </c>
      <c r="B73" s="181" t="s">
        <v>239</v>
      </c>
      <c r="C73" s="181" t="s">
        <v>239</v>
      </c>
      <c r="D73" s="42" t="s">
        <v>164</v>
      </c>
      <c r="E73" s="178">
        <v>1</v>
      </c>
      <c r="F73" s="179">
        <v>0</v>
      </c>
      <c r="G73" s="178">
        <f t="shared" si="76"/>
        <v>1</v>
      </c>
      <c r="H73" s="6" t="s">
        <v>110</v>
      </c>
      <c r="I73" s="172">
        <v>3.5000000000000003E-2</v>
      </c>
      <c r="J73" s="3">
        <f t="shared" si="77"/>
        <v>3.5000000000000003E-2</v>
      </c>
      <c r="K73" s="127">
        <v>66.41</v>
      </c>
      <c r="L73" s="127">
        <f t="shared" si="78"/>
        <v>2.3243499999999999</v>
      </c>
      <c r="M73" s="127">
        <v>8.4</v>
      </c>
      <c r="N73" s="129">
        <f t="shared" si="79"/>
        <v>8.4</v>
      </c>
      <c r="O73" s="180">
        <f t="shared" si="80"/>
        <v>10.724350000000001</v>
      </c>
      <c r="P73" s="125"/>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row>
    <row r="74" spans="1:45" s="120" customFormat="1" ht="18" customHeight="1" x14ac:dyDescent="0.2">
      <c r="A74" s="122">
        <f t="shared" si="81"/>
        <v>42</v>
      </c>
      <c r="B74" s="181" t="s">
        <v>239</v>
      </c>
      <c r="C74" s="181" t="s">
        <v>239</v>
      </c>
      <c r="D74" s="42" t="s">
        <v>165</v>
      </c>
      <c r="E74" s="178">
        <v>1</v>
      </c>
      <c r="F74" s="179">
        <v>0</v>
      </c>
      <c r="G74" s="178">
        <f t="shared" si="76"/>
        <v>1</v>
      </c>
      <c r="H74" s="6" t="s">
        <v>110</v>
      </c>
      <c r="I74" s="172">
        <v>3.5833333333333335E-2</v>
      </c>
      <c r="J74" s="3">
        <f t="shared" si="77"/>
        <v>3.5833333333333335E-2</v>
      </c>
      <c r="K74" s="127">
        <v>66.41</v>
      </c>
      <c r="L74" s="127">
        <f t="shared" si="78"/>
        <v>2.3796916666666665</v>
      </c>
      <c r="M74" s="127">
        <v>8.6</v>
      </c>
      <c r="N74" s="129">
        <f t="shared" si="79"/>
        <v>8.6</v>
      </c>
      <c r="O74" s="180">
        <f t="shared" si="80"/>
        <v>10.979691666666666</v>
      </c>
      <c r="P74" s="125"/>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row>
    <row r="75" spans="1:45" s="120" customFormat="1" ht="18" customHeight="1" x14ac:dyDescent="0.2">
      <c r="A75" s="122">
        <f t="shared" si="81"/>
        <v>43</v>
      </c>
      <c r="B75" s="181" t="s">
        <v>239</v>
      </c>
      <c r="C75" s="181" t="s">
        <v>239</v>
      </c>
      <c r="D75" s="42" t="s">
        <v>166</v>
      </c>
      <c r="E75" s="178">
        <v>1</v>
      </c>
      <c r="F75" s="179">
        <v>0</v>
      </c>
      <c r="G75" s="178">
        <f t="shared" si="76"/>
        <v>1</v>
      </c>
      <c r="H75" s="6" t="s">
        <v>110</v>
      </c>
      <c r="I75" s="172">
        <v>3.6666666666666667E-2</v>
      </c>
      <c r="J75" s="3">
        <f t="shared" si="77"/>
        <v>3.6666666666666667E-2</v>
      </c>
      <c r="K75" s="127">
        <v>66.41</v>
      </c>
      <c r="L75" s="127">
        <f t="shared" si="78"/>
        <v>2.4350333333333332</v>
      </c>
      <c r="M75" s="127">
        <v>8.8000000000000007</v>
      </c>
      <c r="N75" s="129">
        <f t="shared" si="79"/>
        <v>8.8000000000000007</v>
      </c>
      <c r="O75" s="180">
        <f t="shared" si="80"/>
        <v>11.235033333333334</v>
      </c>
      <c r="P75" s="125"/>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row>
    <row r="76" spans="1:45" s="120" customFormat="1" ht="18" customHeight="1" x14ac:dyDescent="0.2">
      <c r="A76" s="122">
        <f t="shared" si="81"/>
        <v>44</v>
      </c>
      <c r="B76" s="181" t="s">
        <v>239</v>
      </c>
      <c r="C76" s="181" t="s">
        <v>239</v>
      </c>
      <c r="D76" s="42" t="s">
        <v>167</v>
      </c>
      <c r="E76" s="178">
        <v>5</v>
      </c>
      <c r="F76" s="179">
        <v>0</v>
      </c>
      <c r="G76" s="178">
        <f t="shared" si="76"/>
        <v>5</v>
      </c>
      <c r="H76" s="6" t="s">
        <v>110</v>
      </c>
      <c r="I76" s="172">
        <v>3.8333333333333337E-2</v>
      </c>
      <c r="J76" s="3">
        <f t="shared" si="77"/>
        <v>0.19166666666666668</v>
      </c>
      <c r="K76" s="127">
        <v>66.41</v>
      </c>
      <c r="L76" s="127">
        <f t="shared" si="78"/>
        <v>12.728583333333333</v>
      </c>
      <c r="M76" s="127">
        <v>9.1999999999999993</v>
      </c>
      <c r="N76" s="129">
        <f t="shared" si="79"/>
        <v>46</v>
      </c>
      <c r="O76" s="180">
        <f t="shared" si="80"/>
        <v>58.728583333333333</v>
      </c>
      <c r="P76" s="125"/>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row>
    <row r="77" spans="1:45" s="120" customFormat="1" ht="18" customHeight="1" x14ac:dyDescent="0.2">
      <c r="A77" s="122">
        <f t="shared" si="81"/>
        <v>45</v>
      </c>
      <c r="B77" s="181" t="s">
        <v>239</v>
      </c>
      <c r="C77" s="181" t="s">
        <v>239</v>
      </c>
      <c r="D77" s="42" t="s">
        <v>168</v>
      </c>
      <c r="E77" s="178">
        <v>3</v>
      </c>
      <c r="F77" s="179">
        <v>0</v>
      </c>
      <c r="G77" s="178">
        <f t="shared" si="76"/>
        <v>3</v>
      </c>
      <c r="H77" s="6" t="s">
        <v>110</v>
      </c>
      <c r="I77" s="172">
        <v>3.7499999999999999E-2</v>
      </c>
      <c r="J77" s="3">
        <f t="shared" si="77"/>
        <v>0.11249999999999999</v>
      </c>
      <c r="K77" s="127">
        <v>66.41</v>
      </c>
      <c r="L77" s="127">
        <f t="shared" si="78"/>
        <v>7.4711249999999989</v>
      </c>
      <c r="M77" s="127">
        <v>9</v>
      </c>
      <c r="N77" s="129">
        <f t="shared" si="79"/>
        <v>27</v>
      </c>
      <c r="O77" s="180">
        <f t="shared" si="80"/>
        <v>34.471125000000001</v>
      </c>
      <c r="P77" s="125"/>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row>
    <row r="78" spans="1:45" s="120" customFormat="1" x14ac:dyDescent="0.2">
      <c r="A78" s="122" t="str">
        <f t="shared" si="81"/>
        <v/>
      </c>
      <c r="B78" s="181"/>
      <c r="C78" s="181"/>
      <c r="D78" s="42"/>
      <c r="E78" s="178"/>
      <c r="F78" s="179"/>
      <c r="G78" s="178"/>
      <c r="H78" s="6"/>
      <c r="I78" s="172"/>
      <c r="J78" s="3"/>
      <c r="K78" s="127" t="s">
        <v>243</v>
      </c>
      <c r="L78" s="127"/>
      <c r="M78" s="127"/>
      <c r="N78" s="129"/>
      <c r="O78" s="180"/>
      <c r="P78" s="125"/>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row>
    <row r="79" spans="1:45" s="120" customFormat="1" ht="18" customHeight="1" x14ac:dyDescent="0.2">
      <c r="A79" s="122" t="str">
        <f t="shared" si="81"/>
        <v/>
      </c>
      <c r="B79" s="181"/>
      <c r="C79" s="181"/>
      <c r="D79" s="183" t="s">
        <v>208</v>
      </c>
      <c r="E79" s="178"/>
      <c r="F79" s="179"/>
      <c r="G79" s="178"/>
      <c r="H79" s="6"/>
      <c r="I79" s="172"/>
      <c r="J79" s="3"/>
      <c r="K79" s="127" t="s">
        <v>243</v>
      </c>
      <c r="L79" s="127"/>
      <c r="M79" s="127"/>
      <c r="N79" s="129"/>
      <c r="O79" s="180"/>
      <c r="P79" s="125"/>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row>
    <row r="80" spans="1:45" s="120" customFormat="1" ht="18" customHeight="1" x14ac:dyDescent="0.2">
      <c r="A80" s="122">
        <f t="shared" si="81"/>
        <v>46</v>
      </c>
      <c r="B80" s="181" t="s">
        <v>239</v>
      </c>
      <c r="C80" s="181" t="s">
        <v>239</v>
      </c>
      <c r="D80" s="42" t="s">
        <v>174</v>
      </c>
      <c r="E80" s="178">
        <f>8.5*7+40.08</f>
        <v>99.58</v>
      </c>
      <c r="F80" s="179">
        <v>0.05</v>
      </c>
      <c r="G80" s="178">
        <f>E80+(E80*F80)</f>
        <v>104.559</v>
      </c>
      <c r="H80" s="6" t="s">
        <v>109</v>
      </c>
      <c r="I80" s="172">
        <v>0.115</v>
      </c>
      <c r="J80" s="3">
        <f>I80*G80</f>
        <v>12.024285000000001</v>
      </c>
      <c r="K80" s="127">
        <v>66.41</v>
      </c>
      <c r="L80" s="127">
        <f>K80*J80</f>
        <v>798.53276685000003</v>
      </c>
      <c r="M80" s="127">
        <v>10.35</v>
      </c>
      <c r="N80" s="129">
        <f>M80*G80</f>
        <v>1082.1856499999999</v>
      </c>
      <c r="O80" s="180">
        <f>L80+N80</f>
        <v>1880.7184168499998</v>
      </c>
      <c r="P80" s="125"/>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row>
    <row r="81" spans="1:45" s="120" customFormat="1" x14ac:dyDescent="0.2">
      <c r="A81" s="122" t="str">
        <f t="shared" si="81"/>
        <v/>
      </c>
      <c r="B81" s="181"/>
      <c r="C81" s="181"/>
      <c r="D81" s="42"/>
      <c r="E81" s="178"/>
      <c r="F81" s="179"/>
      <c r="G81" s="178"/>
      <c r="H81" s="6"/>
      <c r="I81" s="172"/>
      <c r="J81" s="3"/>
      <c r="K81" s="127" t="s">
        <v>243</v>
      </c>
      <c r="L81" s="127"/>
      <c r="M81" s="127"/>
      <c r="N81" s="129"/>
      <c r="O81" s="180"/>
      <c r="P81" s="125"/>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row>
    <row r="82" spans="1:45" s="120" customFormat="1" ht="18" customHeight="1" x14ac:dyDescent="0.2">
      <c r="A82" s="122" t="str">
        <f t="shared" si="81"/>
        <v/>
      </c>
      <c r="B82" s="181"/>
      <c r="C82" s="181"/>
      <c r="D82" s="182" t="s">
        <v>232</v>
      </c>
      <c r="E82" s="178"/>
      <c r="F82" s="179"/>
      <c r="G82" s="178"/>
      <c r="H82" s="6"/>
      <c r="I82" s="172"/>
      <c r="J82" s="3"/>
      <c r="K82" s="127" t="s">
        <v>243</v>
      </c>
      <c r="L82" s="127"/>
      <c r="M82" s="127"/>
      <c r="N82" s="129"/>
      <c r="O82" s="180"/>
      <c r="P82" s="125"/>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row>
    <row r="83" spans="1:45" s="120" customFormat="1" x14ac:dyDescent="0.2">
      <c r="A83" s="122" t="str">
        <f t="shared" si="81"/>
        <v/>
      </c>
      <c r="B83" s="181"/>
      <c r="C83" s="181"/>
      <c r="D83" s="42"/>
      <c r="E83" s="178"/>
      <c r="F83" s="179"/>
      <c r="G83" s="178"/>
      <c r="H83" s="6"/>
      <c r="I83" s="172"/>
      <c r="J83" s="3"/>
      <c r="K83" s="127" t="s">
        <v>243</v>
      </c>
      <c r="L83" s="127"/>
      <c r="M83" s="127"/>
      <c r="N83" s="129"/>
      <c r="O83" s="180"/>
      <c r="P83" s="125"/>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row>
    <row r="84" spans="1:45" s="120" customFormat="1" ht="18" customHeight="1" x14ac:dyDescent="0.2">
      <c r="A84" s="122" t="str">
        <f t="shared" si="81"/>
        <v/>
      </c>
      <c r="B84" s="181"/>
      <c r="C84" s="181"/>
      <c r="D84" s="183" t="s">
        <v>209</v>
      </c>
      <c r="E84" s="178"/>
      <c r="F84" s="179"/>
      <c r="G84" s="178"/>
      <c r="H84" s="6"/>
      <c r="I84" s="172"/>
      <c r="J84" s="3"/>
      <c r="K84" s="127" t="s">
        <v>243</v>
      </c>
      <c r="L84" s="127"/>
      <c r="M84" s="127"/>
      <c r="N84" s="129"/>
      <c r="O84" s="180"/>
      <c r="P84" s="125"/>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row>
    <row r="85" spans="1:45" s="120" customFormat="1" ht="18" customHeight="1" x14ac:dyDescent="0.2">
      <c r="A85" s="122">
        <f t="shared" si="81"/>
        <v>47</v>
      </c>
      <c r="B85" s="181" t="s">
        <v>239</v>
      </c>
      <c r="C85" s="181" t="s">
        <v>239</v>
      </c>
      <c r="D85" s="42" t="s">
        <v>210</v>
      </c>
      <c r="E85" s="178">
        <v>27.19</v>
      </c>
      <c r="F85" s="179">
        <v>0.05</v>
      </c>
      <c r="G85" s="178">
        <f>E85+(E85*F85)</f>
        <v>28.549500000000002</v>
      </c>
      <c r="H85" s="6" t="s">
        <v>109</v>
      </c>
      <c r="I85" s="172">
        <v>7.0000000000000007E-2</v>
      </c>
      <c r="J85" s="3">
        <f>I85*G85</f>
        <v>1.9984650000000004</v>
      </c>
      <c r="K85" s="127">
        <v>66.41</v>
      </c>
      <c r="L85" s="127">
        <f>K85*J85</f>
        <v>132.71806065000001</v>
      </c>
      <c r="M85" s="127">
        <v>6.3</v>
      </c>
      <c r="N85" s="129">
        <f>M85*G85</f>
        <v>179.86185</v>
      </c>
      <c r="O85" s="180">
        <f>L85+N85</f>
        <v>312.57991064999999</v>
      </c>
      <c r="P85" s="125"/>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row>
    <row r="86" spans="1:45" s="120" customFormat="1" ht="18" customHeight="1" x14ac:dyDescent="0.2">
      <c r="A86" s="122">
        <f t="shared" si="81"/>
        <v>48</v>
      </c>
      <c r="B86" s="181" t="s">
        <v>239</v>
      </c>
      <c r="C86" s="181" t="s">
        <v>239</v>
      </c>
      <c r="D86" s="42" t="s">
        <v>211</v>
      </c>
      <c r="E86" s="178">
        <v>18</v>
      </c>
      <c r="F86" s="179">
        <v>0.05</v>
      </c>
      <c r="G86" s="178">
        <f>E86+(E86*F86)</f>
        <v>18.899999999999999</v>
      </c>
      <c r="H86" s="6" t="s">
        <v>109</v>
      </c>
      <c r="I86" s="172">
        <v>5.5999999999999987E-2</v>
      </c>
      <c r="J86" s="3">
        <f>I86*G86</f>
        <v>1.0583999999999998</v>
      </c>
      <c r="K86" s="127">
        <v>66.41</v>
      </c>
      <c r="L86" s="127">
        <f>K86*J86</f>
        <v>70.288343999999981</v>
      </c>
      <c r="M86" s="127">
        <v>5.0399999999999991</v>
      </c>
      <c r="N86" s="129">
        <f>M86*G86</f>
        <v>95.255999999999972</v>
      </c>
      <c r="O86" s="180">
        <f>L86+N86</f>
        <v>165.54434399999997</v>
      </c>
      <c r="P86" s="125"/>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row>
    <row r="87" spans="1:45" s="120" customFormat="1" x14ac:dyDescent="0.2">
      <c r="A87" s="122" t="str">
        <f t="shared" si="81"/>
        <v/>
      </c>
      <c r="B87" s="181"/>
      <c r="C87" s="181"/>
      <c r="D87" s="42"/>
      <c r="E87" s="178"/>
      <c r="F87" s="179"/>
      <c r="G87" s="178"/>
      <c r="H87" s="6"/>
      <c r="I87" s="172"/>
      <c r="J87" s="3"/>
      <c r="K87" s="127" t="s">
        <v>243</v>
      </c>
      <c r="L87" s="127"/>
      <c r="M87" s="127"/>
      <c r="N87" s="129"/>
      <c r="O87" s="180"/>
      <c r="P87" s="125"/>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row>
    <row r="88" spans="1:45" s="120" customFormat="1" ht="18" customHeight="1" x14ac:dyDescent="0.2">
      <c r="A88" s="122" t="str">
        <f t="shared" si="81"/>
        <v/>
      </c>
      <c r="B88" s="181"/>
      <c r="C88" s="181"/>
      <c r="D88" s="182" t="s">
        <v>238</v>
      </c>
      <c r="E88" s="178"/>
      <c r="F88" s="179"/>
      <c r="G88" s="178"/>
      <c r="H88" s="6"/>
      <c r="I88" s="172"/>
      <c r="J88" s="3"/>
      <c r="K88" s="127" t="s">
        <v>243</v>
      </c>
      <c r="L88" s="127"/>
      <c r="M88" s="127"/>
      <c r="N88" s="129"/>
      <c r="O88" s="180"/>
      <c r="P88" s="125"/>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row>
    <row r="89" spans="1:45" s="120" customFormat="1" x14ac:dyDescent="0.2">
      <c r="A89" s="122" t="str">
        <f t="shared" si="81"/>
        <v/>
      </c>
      <c r="B89" s="181"/>
      <c r="C89" s="181"/>
      <c r="D89" s="42"/>
      <c r="E89" s="178"/>
      <c r="F89" s="179"/>
      <c r="G89" s="178"/>
      <c r="H89" s="6"/>
      <c r="I89" s="172"/>
      <c r="J89" s="3"/>
      <c r="K89" s="127" t="s">
        <v>243</v>
      </c>
      <c r="L89" s="127"/>
      <c r="M89" s="127"/>
      <c r="N89" s="129"/>
      <c r="O89" s="180"/>
      <c r="P89" s="125"/>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row>
    <row r="90" spans="1:45" s="120" customFormat="1" ht="18" customHeight="1" x14ac:dyDescent="0.2">
      <c r="A90" s="122" t="str">
        <f t="shared" si="81"/>
        <v/>
      </c>
      <c r="B90" s="181"/>
      <c r="C90" s="181"/>
      <c r="D90" s="183" t="s">
        <v>129</v>
      </c>
      <c r="E90" s="178"/>
      <c r="F90" s="179"/>
      <c r="G90" s="178"/>
      <c r="H90" s="6"/>
      <c r="I90" s="172"/>
      <c r="J90" s="3"/>
      <c r="K90" s="127" t="s">
        <v>243</v>
      </c>
      <c r="L90" s="127"/>
      <c r="M90" s="127"/>
      <c r="N90" s="129"/>
      <c r="O90" s="180"/>
      <c r="P90" s="125"/>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row>
    <row r="91" spans="1:45" s="120" customFormat="1" ht="18" customHeight="1" x14ac:dyDescent="0.2">
      <c r="A91" s="122">
        <f t="shared" si="81"/>
        <v>49</v>
      </c>
      <c r="B91" s="181" t="s">
        <v>239</v>
      </c>
      <c r="C91" s="181" t="s">
        <v>239</v>
      </c>
      <c r="D91" s="42" t="s">
        <v>169</v>
      </c>
      <c r="E91" s="178">
        <v>1</v>
      </c>
      <c r="F91" s="179">
        <v>0</v>
      </c>
      <c r="G91" s="178">
        <f t="shared" ref="G91" si="82">E91+(E91*F91)</f>
        <v>1</v>
      </c>
      <c r="H91" s="6" t="s">
        <v>110</v>
      </c>
      <c r="I91" s="172">
        <v>1.7902916666666668</v>
      </c>
      <c r="J91" s="3">
        <f t="shared" ref="J91" si="83">I91*G91</f>
        <v>1.7902916666666668</v>
      </c>
      <c r="K91" s="127">
        <v>66.41</v>
      </c>
      <c r="L91" s="127">
        <f t="shared" ref="L91" si="84">K91*J91</f>
        <v>118.89326958333334</v>
      </c>
      <c r="M91" s="127">
        <v>429.66999999999996</v>
      </c>
      <c r="N91" s="129">
        <f t="shared" ref="N91" si="85">M91*G91</f>
        <v>429.66999999999996</v>
      </c>
      <c r="O91" s="180">
        <f t="shared" ref="O91" si="86">L91+N91</f>
        <v>548.56326958333329</v>
      </c>
      <c r="P91" s="125"/>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row>
    <row r="92" spans="1:45" s="120" customFormat="1" ht="18" customHeight="1" x14ac:dyDescent="0.2">
      <c r="A92" s="122">
        <f t="shared" si="81"/>
        <v>50</v>
      </c>
      <c r="B92" s="181" t="s">
        <v>239</v>
      </c>
      <c r="C92" s="181" t="s">
        <v>239</v>
      </c>
      <c r="D92" s="42" t="s">
        <v>170</v>
      </c>
      <c r="E92" s="178">
        <v>2</v>
      </c>
      <c r="F92" s="179">
        <v>0</v>
      </c>
      <c r="G92" s="178">
        <f t="shared" ref="G92:G93" si="87">E92+(E92*F92)</f>
        <v>2</v>
      </c>
      <c r="H92" s="6" t="s">
        <v>110</v>
      </c>
      <c r="I92" s="172">
        <v>0.20691058333333334</v>
      </c>
      <c r="J92" s="3">
        <f t="shared" ref="J92:J93" si="88">I92*G92</f>
        <v>0.41382116666666668</v>
      </c>
      <c r="K92" s="127">
        <v>66.41</v>
      </c>
      <c r="L92" s="127">
        <f t="shared" ref="L92:L93" si="89">K92*J92</f>
        <v>27.481863678333333</v>
      </c>
      <c r="M92" s="127">
        <v>49.658540000000002</v>
      </c>
      <c r="N92" s="129">
        <f t="shared" ref="N92:N93" si="90">M92*G92</f>
        <v>99.317080000000004</v>
      </c>
      <c r="O92" s="180">
        <f t="shared" ref="O92:O93" si="91">L92+N92</f>
        <v>126.79894367833333</v>
      </c>
      <c r="P92" s="125"/>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row>
    <row r="93" spans="1:45" s="120" customFormat="1" ht="18" customHeight="1" x14ac:dyDescent="0.2">
      <c r="A93" s="122">
        <f t="shared" si="81"/>
        <v>51</v>
      </c>
      <c r="B93" s="181" t="s">
        <v>239</v>
      </c>
      <c r="C93" s="181" t="s">
        <v>239</v>
      </c>
      <c r="D93" s="42" t="s">
        <v>171</v>
      </c>
      <c r="E93" s="178">
        <v>1</v>
      </c>
      <c r="F93" s="179">
        <v>0</v>
      </c>
      <c r="G93" s="178">
        <f t="shared" si="87"/>
        <v>1</v>
      </c>
      <c r="H93" s="6" t="s">
        <v>110</v>
      </c>
      <c r="I93" s="172">
        <v>0.8175</v>
      </c>
      <c r="J93" s="3">
        <f t="shared" si="88"/>
        <v>0.8175</v>
      </c>
      <c r="K93" s="127">
        <v>66.41</v>
      </c>
      <c r="L93" s="127">
        <f t="shared" si="89"/>
        <v>54.290174999999998</v>
      </c>
      <c r="M93" s="127">
        <v>196.2</v>
      </c>
      <c r="N93" s="129">
        <f t="shared" si="90"/>
        <v>196.2</v>
      </c>
      <c r="O93" s="180">
        <f t="shared" si="91"/>
        <v>250.49017499999999</v>
      </c>
      <c r="P93" s="125"/>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row>
    <row r="94" spans="1:45" s="120" customFormat="1" x14ac:dyDescent="0.2">
      <c r="A94" s="122" t="str">
        <f t="shared" si="81"/>
        <v/>
      </c>
      <c r="B94" s="181"/>
      <c r="C94" s="181"/>
      <c r="D94" s="42"/>
      <c r="E94" s="178"/>
      <c r="F94" s="179"/>
      <c r="G94" s="178"/>
      <c r="H94" s="6"/>
      <c r="I94" s="172"/>
      <c r="J94" s="3"/>
      <c r="K94" s="127" t="s">
        <v>243</v>
      </c>
      <c r="L94" s="127"/>
      <c r="M94" s="127"/>
      <c r="N94" s="129"/>
      <c r="O94" s="180"/>
      <c r="P94" s="125"/>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row>
    <row r="95" spans="1:45" s="120" customFormat="1" ht="18" customHeight="1" x14ac:dyDescent="0.2">
      <c r="A95" s="122" t="str">
        <f t="shared" si="81"/>
        <v/>
      </c>
      <c r="B95" s="181"/>
      <c r="C95" s="181"/>
      <c r="D95" s="183" t="s">
        <v>128</v>
      </c>
      <c r="E95" s="178"/>
      <c r="F95" s="179"/>
      <c r="G95" s="178"/>
      <c r="H95" s="6"/>
      <c r="I95" s="172"/>
      <c r="J95" s="3"/>
      <c r="K95" s="127" t="s">
        <v>243</v>
      </c>
      <c r="L95" s="127"/>
      <c r="M95" s="127"/>
      <c r="N95" s="129"/>
      <c r="O95" s="180"/>
      <c r="P95" s="125"/>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row>
    <row r="96" spans="1:45" s="120" customFormat="1" ht="63" x14ac:dyDescent="0.2">
      <c r="A96" s="122">
        <f t="shared" si="81"/>
        <v>52</v>
      </c>
      <c r="B96" s="181" t="s">
        <v>239</v>
      </c>
      <c r="C96" s="181" t="s">
        <v>239</v>
      </c>
      <c r="D96" s="42" t="s">
        <v>245</v>
      </c>
      <c r="E96" s="178">
        <v>4</v>
      </c>
      <c r="F96" s="179">
        <v>0</v>
      </c>
      <c r="G96" s="178">
        <f>E96+(E96*F96)</f>
        <v>4</v>
      </c>
      <c r="H96" s="6" t="s">
        <v>110</v>
      </c>
      <c r="I96" s="172">
        <v>0.54829166666666673</v>
      </c>
      <c r="J96" s="3">
        <f>I96*G96</f>
        <v>2.1931666666666669</v>
      </c>
      <c r="K96" s="127">
        <v>66.41</v>
      </c>
      <c r="L96" s="127">
        <f>K96*J96</f>
        <v>145.64819833333334</v>
      </c>
      <c r="M96" s="127">
        <v>131.58999999999997</v>
      </c>
      <c r="N96" s="129">
        <f>M96*G96</f>
        <v>526.3599999999999</v>
      </c>
      <c r="O96" s="180">
        <f>L96+N96</f>
        <v>672.00819833333321</v>
      </c>
      <c r="P96" s="125"/>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row>
    <row r="97" spans="1:45" s="120" customFormat="1" ht="31.5" x14ac:dyDescent="0.2">
      <c r="A97" s="122">
        <f t="shared" si="81"/>
        <v>53</v>
      </c>
      <c r="B97" s="181" t="s">
        <v>239</v>
      </c>
      <c r="C97" s="181" t="s">
        <v>239</v>
      </c>
      <c r="D97" s="42" t="s">
        <v>244</v>
      </c>
      <c r="E97" s="178">
        <v>3</v>
      </c>
      <c r="F97" s="179">
        <v>0</v>
      </c>
      <c r="G97" s="178">
        <f>E97+(E97*F97)</f>
        <v>3</v>
      </c>
      <c r="H97" s="6" t="s">
        <v>110</v>
      </c>
      <c r="I97" s="172">
        <v>0.80703866666666679</v>
      </c>
      <c r="J97" s="3">
        <f>I97*G97</f>
        <v>2.4211160000000005</v>
      </c>
      <c r="K97" s="127">
        <v>66.41</v>
      </c>
      <c r="L97" s="127">
        <f>K97*J97</f>
        <v>160.78631356000002</v>
      </c>
      <c r="M97" s="127">
        <v>193.68928</v>
      </c>
      <c r="N97" s="129">
        <f>M97*G97</f>
        <v>581.06783999999993</v>
      </c>
      <c r="O97" s="180">
        <f>L97+N97</f>
        <v>741.85415355999999</v>
      </c>
      <c r="P97" s="125"/>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row>
    <row r="98" spans="1:45" s="120" customFormat="1" ht="18" customHeight="1" x14ac:dyDescent="0.2">
      <c r="A98" s="122">
        <f t="shared" si="81"/>
        <v>54</v>
      </c>
      <c r="B98" s="181" t="s">
        <v>239</v>
      </c>
      <c r="C98" s="181" t="s">
        <v>239</v>
      </c>
      <c r="D98" s="42" t="s">
        <v>141</v>
      </c>
      <c r="E98" s="178">
        <v>3</v>
      </c>
      <c r="F98" s="179">
        <v>0</v>
      </c>
      <c r="G98" s="178">
        <f>E98+(E98*F98)</f>
        <v>3</v>
      </c>
      <c r="H98" s="6" t="s">
        <v>110</v>
      </c>
      <c r="I98" s="172">
        <v>0.29166666666666669</v>
      </c>
      <c r="J98" s="3">
        <f>I98*G98</f>
        <v>0.875</v>
      </c>
      <c r="K98" s="127">
        <v>66.41</v>
      </c>
      <c r="L98" s="127">
        <f>K98*J98</f>
        <v>58.108750000000001</v>
      </c>
      <c r="M98" s="127">
        <v>70</v>
      </c>
      <c r="N98" s="129">
        <f>M98*G98</f>
        <v>210</v>
      </c>
      <c r="O98" s="180">
        <f>L98+N98</f>
        <v>268.10874999999999</v>
      </c>
      <c r="P98" s="125"/>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row>
    <row r="99" spans="1:45" s="120" customFormat="1" ht="18" customHeight="1" x14ac:dyDescent="0.2">
      <c r="A99" s="122">
        <f t="shared" si="81"/>
        <v>55</v>
      </c>
      <c r="B99" s="181" t="s">
        <v>239</v>
      </c>
      <c r="C99" s="181" t="s">
        <v>239</v>
      </c>
      <c r="D99" s="42" t="s">
        <v>143</v>
      </c>
      <c r="E99" s="178">
        <v>1</v>
      </c>
      <c r="F99" s="179">
        <v>0</v>
      </c>
      <c r="G99" s="178">
        <f t="shared" ref="G99:G100" si="92">E99+(E99*F99)</f>
        <v>1</v>
      </c>
      <c r="H99" s="6" t="s">
        <v>110</v>
      </c>
      <c r="I99" s="172">
        <v>0.29166666666666669</v>
      </c>
      <c r="J99" s="3">
        <f t="shared" ref="J99:J101" si="93">I99*G99</f>
        <v>0.29166666666666669</v>
      </c>
      <c r="K99" s="127">
        <v>66.41</v>
      </c>
      <c r="L99" s="127">
        <f t="shared" ref="L99:L101" si="94">K99*J99</f>
        <v>19.369583333333335</v>
      </c>
      <c r="M99" s="127">
        <v>70</v>
      </c>
      <c r="N99" s="129">
        <f t="shared" ref="N99:N101" si="95">M99*G99</f>
        <v>70</v>
      </c>
      <c r="O99" s="180">
        <f t="shared" ref="O99:O101" si="96">L99+N99</f>
        <v>89.369583333333338</v>
      </c>
      <c r="P99" s="125"/>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row>
    <row r="100" spans="1:45" s="120" customFormat="1" ht="18" customHeight="1" x14ac:dyDescent="0.2">
      <c r="A100" s="122">
        <f t="shared" si="81"/>
        <v>56</v>
      </c>
      <c r="B100" s="181" t="s">
        <v>239</v>
      </c>
      <c r="C100" s="181" t="s">
        <v>239</v>
      </c>
      <c r="D100" s="42" t="s">
        <v>152</v>
      </c>
      <c r="E100" s="178">
        <v>8</v>
      </c>
      <c r="F100" s="179">
        <v>0</v>
      </c>
      <c r="G100" s="178">
        <f t="shared" si="92"/>
        <v>8</v>
      </c>
      <c r="H100" s="6" t="s">
        <v>110</v>
      </c>
      <c r="I100" s="172">
        <v>0.29166666666666669</v>
      </c>
      <c r="J100" s="3">
        <f t="shared" si="93"/>
        <v>2.3333333333333335</v>
      </c>
      <c r="K100" s="127">
        <v>66.41</v>
      </c>
      <c r="L100" s="127">
        <f t="shared" si="94"/>
        <v>154.95666666666668</v>
      </c>
      <c r="M100" s="127">
        <v>70</v>
      </c>
      <c r="N100" s="129">
        <f t="shared" si="95"/>
        <v>560</v>
      </c>
      <c r="O100" s="180">
        <f t="shared" si="96"/>
        <v>714.95666666666671</v>
      </c>
      <c r="P100" s="125"/>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row>
    <row r="101" spans="1:45" s="120" customFormat="1" ht="18" customHeight="1" x14ac:dyDescent="0.2">
      <c r="A101" s="122">
        <f t="shared" si="81"/>
        <v>57</v>
      </c>
      <c r="B101" s="181" t="s">
        <v>239</v>
      </c>
      <c r="C101" s="181" t="s">
        <v>239</v>
      </c>
      <c r="D101" s="42" t="s">
        <v>137</v>
      </c>
      <c r="E101" s="178">
        <v>2</v>
      </c>
      <c r="F101" s="179">
        <v>0</v>
      </c>
      <c r="G101" s="178">
        <f>E101+(E101*F101)</f>
        <v>2</v>
      </c>
      <c r="H101" s="6" t="s">
        <v>110</v>
      </c>
      <c r="I101" s="172">
        <v>0.32885999999999999</v>
      </c>
      <c r="J101" s="3">
        <f t="shared" si="93"/>
        <v>0.65771999999999997</v>
      </c>
      <c r="K101" s="127">
        <v>66.41</v>
      </c>
      <c r="L101" s="127">
        <f t="shared" si="94"/>
        <v>43.679185199999999</v>
      </c>
      <c r="M101" s="127">
        <v>78.926400000000001</v>
      </c>
      <c r="N101" s="129">
        <f t="shared" si="95"/>
        <v>157.8528</v>
      </c>
      <c r="O101" s="180">
        <f t="shared" si="96"/>
        <v>201.53198520000001</v>
      </c>
      <c r="P101" s="125"/>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row>
    <row r="102" spans="1:45" s="120" customFormat="1" ht="18" customHeight="1" x14ac:dyDescent="0.2">
      <c r="A102" s="122">
        <f t="shared" si="81"/>
        <v>58</v>
      </c>
      <c r="B102" s="181" t="s">
        <v>239</v>
      </c>
      <c r="C102" s="181" t="s">
        <v>239</v>
      </c>
      <c r="D102" s="42" t="s">
        <v>199</v>
      </c>
      <c r="E102" s="178">
        <v>1</v>
      </c>
      <c r="F102" s="179">
        <v>0</v>
      </c>
      <c r="G102" s="178">
        <f>E102+(E102*F102)</f>
        <v>1</v>
      </c>
      <c r="H102" s="6" t="s">
        <v>110</v>
      </c>
      <c r="I102" s="172">
        <v>2.1666666666666665</v>
      </c>
      <c r="J102" s="3">
        <f t="shared" ref="J102" si="97">I102*G102</f>
        <v>2.1666666666666665</v>
      </c>
      <c r="K102" s="127">
        <v>66.41</v>
      </c>
      <c r="L102" s="127">
        <f t="shared" ref="L102" si="98">K102*J102</f>
        <v>143.88833333333332</v>
      </c>
      <c r="M102" s="127">
        <v>520</v>
      </c>
      <c r="N102" s="129">
        <f t="shared" ref="N102" si="99">M102*G102</f>
        <v>520</v>
      </c>
      <c r="O102" s="180">
        <f t="shared" ref="O102" si="100">L102+N102</f>
        <v>663.88833333333332</v>
      </c>
      <c r="P102" s="125"/>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row>
    <row r="103" spans="1:45" s="120" customFormat="1" x14ac:dyDescent="0.2">
      <c r="A103" s="122" t="str">
        <f t="shared" si="81"/>
        <v/>
      </c>
      <c r="B103" s="181"/>
      <c r="C103" s="181"/>
      <c r="D103" s="42"/>
      <c r="E103" s="178"/>
      <c r="F103" s="179"/>
      <c r="G103" s="178"/>
      <c r="H103" s="6"/>
      <c r="I103" s="172"/>
      <c r="J103" s="3"/>
      <c r="K103" s="127" t="s">
        <v>243</v>
      </c>
      <c r="L103" s="127"/>
      <c r="M103" s="127"/>
      <c r="N103" s="129"/>
      <c r="O103" s="180"/>
      <c r="P103" s="125"/>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row>
    <row r="104" spans="1:45" s="120" customFormat="1" ht="18" customHeight="1" x14ac:dyDescent="0.2">
      <c r="A104" s="122" t="str">
        <f t="shared" si="81"/>
        <v/>
      </c>
      <c r="B104" s="181"/>
      <c r="C104" s="181"/>
      <c r="D104" s="183" t="s">
        <v>131</v>
      </c>
      <c r="E104" s="178"/>
      <c r="F104" s="179"/>
      <c r="G104" s="178"/>
      <c r="H104" s="6"/>
      <c r="I104" s="172"/>
      <c r="J104" s="3"/>
      <c r="K104" s="127" t="s">
        <v>243</v>
      </c>
      <c r="L104" s="127"/>
      <c r="M104" s="127"/>
      <c r="N104" s="129"/>
      <c r="O104" s="180"/>
      <c r="P104" s="125"/>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row>
    <row r="105" spans="1:45" s="120" customFormat="1" ht="18" customHeight="1" x14ac:dyDescent="0.2">
      <c r="A105" s="122">
        <f t="shared" si="81"/>
        <v>59</v>
      </c>
      <c r="B105" s="181" t="s">
        <v>239</v>
      </c>
      <c r="C105" s="181" t="s">
        <v>239</v>
      </c>
      <c r="D105" s="42" t="s">
        <v>214</v>
      </c>
      <c r="E105" s="178">
        <v>49.42</v>
      </c>
      <c r="F105" s="179">
        <v>0.05</v>
      </c>
      <c r="G105" s="178">
        <f t="shared" ref="G105" si="101">E105+(E105*F105)</f>
        <v>51.891000000000005</v>
      </c>
      <c r="H105" s="6" t="s">
        <v>109</v>
      </c>
      <c r="I105" s="172">
        <v>0.192</v>
      </c>
      <c r="J105" s="3">
        <f t="shared" ref="J105" si="102">I105*G105</f>
        <v>9.9630720000000004</v>
      </c>
      <c r="K105" s="127">
        <v>66.41</v>
      </c>
      <c r="L105" s="127">
        <f t="shared" ref="L105" si="103">K105*J105</f>
        <v>661.64761151999994</v>
      </c>
      <c r="M105" s="127">
        <v>17.279999999999998</v>
      </c>
      <c r="N105" s="129">
        <f t="shared" ref="N105" si="104">M105*G105</f>
        <v>896.67647999999997</v>
      </c>
      <c r="O105" s="180">
        <f t="shared" ref="O105" si="105">L105+N105</f>
        <v>1558.3240915199999</v>
      </c>
      <c r="P105" s="125"/>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row>
    <row r="106" spans="1:45" s="120" customFormat="1" ht="18" customHeight="1" x14ac:dyDescent="0.2">
      <c r="A106" s="122">
        <f t="shared" si="81"/>
        <v>60</v>
      </c>
      <c r="B106" s="181" t="s">
        <v>239</v>
      </c>
      <c r="C106" s="181" t="s">
        <v>239</v>
      </c>
      <c r="D106" s="42" t="s">
        <v>233</v>
      </c>
      <c r="E106" s="178">
        <f>9+19</f>
        <v>28</v>
      </c>
      <c r="F106" s="179">
        <v>0.05</v>
      </c>
      <c r="G106" s="178">
        <f t="shared" ref="G106:G107" si="106">E106+(E106*F106)</f>
        <v>29.4</v>
      </c>
      <c r="H106" s="6" t="s">
        <v>109</v>
      </c>
      <c r="I106" s="172">
        <v>0.16800000000000001</v>
      </c>
      <c r="J106" s="3">
        <f t="shared" ref="J106:J107" si="107">I106*G106</f>
        <v>4.9392000000000005</v>
      </c>
      <c r="K106" s="127">
        <v>66.41</v>
      </c>
      <c r="L106" s="127">
        <f t="shared" ref="L106:L107" si="108">K106*J106</f>
        <v>328.012272</v>
      </c>
      <c r="M106" s="127">
        <v>15.12</v>
      </c>
      <c r="N106" s="129">
        <f t="shared" ref="N106:N107" si="109">M106*G106</f>
        <v>444.52799999999996</v>
      </c>
      <c r="O106" s="180">
        <f t="shared" ref="O106:O107" si="110">L106+N106</f>
        <v>772.54027199999996</v>
      </c>
      <c r="P106" s="125"/>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row>
    <row r="107" spans="1:45" s="120" customFormat="1" ht="18" customHeight="1" x14ac:dyDescent="0.2">
      <c r="A107" s="122">
        <f t="shared" si="81"/>
        <v>61</v>
      </c>
      <c r="B107" s="181" t="s">
        <v>239</v>
      </c>
      <c r="C107" s="181" t="s">
        <v>239</v>
      </c>
      <c r="D107" s="42" t="s">
        <v>234</v>
      </c>
      <c r="E107" s="178">
        <f>3+6.33</f>
        <v>9.33</v>
      </c>
      <c r="F107" s="179">
        <v>0.05</v>
      </c>
      <c r="G107" s="178">
        <f t="shared" si="106"/>
        <v>9.7965</v>
      </c>
      <c r="H107" s="6" t="s">
        <v>109</v>
      </c>
      <c r="I107" s="172">
        <v>0.11200000000000002</v>
      </c>
      <c r="J107" s="3">
        <f t="shared" si="107"/>
        <v>1.0972080000000002</v>
      </c>
      <c r="K107" s="127">
        <v>66.41</v>
      </c>
      <c r="L107" s="127">
        <f t="shared" si="108"/>
        <v>72.86558328000001</v>
      </c>
      <c r="M107" s="127">
        <v>10.08</v>
      </c>
      <c r="N107" s="129">
        <f t="shared" si="109"/>
        <v>98.748720000000006</v>
      </c>
      <c r="O107" s="180">
        <f t="shared" si="110"/>
        <v>171.61430328</v>
      </c>
      <c r="P107" s="125"/>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row>
    <row r="108" spans="1:45" s="120" customFormat="1" x14ac:dyDescent="0.2">
      <c r="A108" s="122" t="str">
        <f t="shared" si="81"/>
        <v/>
      </c>
      <c r="B108" s="181"/>
      <c r="C108" s="181"/>
      <c r="D108" s="42"/>
      <c r="E108" s="178"/>
      <c r="F108" s="179"/>
      <c r="G108" s="178"/>
      <c r="H108" s="6"/>
      <c r="I108" s="172"/>
      <c r="J108" s="3"/>
      <c r="K108" s="127" t="s">
        <v>243</v>
      </c>
      <c r="L108" s="127"/>
      <c r="M108" s="127"/>
      <c r="N108" s="129"/>
      <c r="O108" s="180"/>
      <c r="P108" s="125"/>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row>
    <row r="109" spans="1:45" s="120" customFormat="1" ht="18" customHeight="1" x14ac:dyDescent="0.2">
      <c r="A109" s="122" t="str">
        <f t="shared" si="81"/>
        <v/>
      </c>
      <c r="B109" s="181"/>
      <c r="C109" s="181"/>
      <c r="D109" s="182" t="s">
        <v>236</v>
      </c>
      <c r="E109" s="178"/>
      <c r="F109" s="179"/>
      <c r="G109" s="178"/>
      <c r="H109" s="6"/>
      <c r="I109" s="172"/>
      <c r="J109" s="3"/>
      <c r="K109" s="127" t="s">
        <v>243</v>
      </c>
      <c r="L109" s="127"/>
      <c r="M109" s="127"/>
      <c r="N109" s="129"/>
      <c r="O109" s="180"/>
      <c r="P109" s="125"/>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row>
    <row r="110" spans="1:45" s="120" customFormat="1" x14ac:dyDescent="0.2">
      <c r="A110" s="122" t="str">
        <f t="shared" si="81"/>
        <v/>
      </c>
      <c r="B110" s="181"/>
      <c r="C110" s="181"/>
      <c r="D110" s="42"/>
      <c r="E110" s="178"/>
      <c r="F110" s="179"/>
      <c r="G110" s="178"/>
      <c r="H110" s="6"/>
      <c r="I110" s="172"/>
      <c r="J110" s="3"/>
      <c r="K110" s="127" t="s">
        <v>243</v>
      </c>
      <c r="L110" s="127"/>
      <c r="M110" s="127"/>
      <c r="N110" s="129"/>
      <c r="O110" s="180"/>
      <c r="P110" s="125"/>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row>
    <row r="111" spans="1:45" s="120" customFormat="1" ht="18" customHeight="1" x14ac:dyDescent="0.2">
      <c r="A111" s="122" t="str">
        <f t="shared" si="81"/>
        <v/>
      </c>
      <c r="B111" s="181"/>
      <c r="C111" s="181"/>
      <c r="D111" s="183" t="s">
        <v>177</v>
      </c>
      <c r="E111" s="178"/>
      <c r="F111" s="179"/>
      <c r="G111" s="178"/>
      <c r="H111" s="6"/>
      <c r="I111" s="172"/>
      <c r="J111" s="3"/>
      <c r="K111" s="127" t="s">
        <v>243</v>
      </c>
      <c r="L111" s="127"/>
      <c r="M111" s="127"/>
      <c r="N111" s="129"/>
      <c r="O111" s="180"/>
      <c r="P111" s="125"/>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row>
    <row r="112" spans="1:45" s="120" customFormat="1" ht="18" customHeight="1" x14ac:dyDescent="0.2">
      <c r="A112" s="122">
        <f t="shared" si="81"/>
        <v>62</v>
      </c>
      <c r="B112" s="181" t="s">
        <v>239</v>
      </c>
      <c r="C112" s="181" t="s">
        <v>239</v>
      </c>
      <c r="D112" s="42" t="s">
        <v>181</v>
      </c>
      <c r="E112" s="178">
        <v>1</v>
      </c>
      <c r="F112" s="179">
        <v>0</v>
      </c>
      <c r="G112" s="178">
        <f t="shared" ref="G112:G117" si="111">E112+(E112*F112)</f>
        <v>1</v>
      </c>
      <c r="H112" s="6" t="s">
        <v>110</v>
      </c>
      <c r="I112" s="172">
        <v>5.2963333333333334E-2</v>
      </c>
      <c r="J112" s="3">
        <f t="shared" ref="J112:J117" si="112">I112*G112</f>
        <v>5.2963333333333334E-2</v>
      </c>
      <c r="K112" s="127">
        <v>66.41</v>
      </c>
      <c r="L112" s="127">
        <f t="shared" ref="L112:L117" si="113">K112*J112</f>
        <v>3.5172949666666664</v>
      </c>
      <c r="M112" s="127">
        <v>12.7112</v>
      </c>
      <c r="N112" s="129">
        <f t="shared" ref="N112:N117" si="114">M112*G112</f>
        <v>12.7112</v>
      </c>
      <c r="O112" s="180">
        <f t="shared" ref="O112:O117" si="115">L112+N112</f>
        <v>16.228494966666666</v>
      </c>
      <c r="P112" s="125"/>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row>
    <row r="113" spans="1:45" s="120" customFormat="1" ht="18" customHeight="1" x14ac:dyDescent="0.2">
      <c r="A113" s="122">
        <f t="shared" si="81"/>
        <v>63</v>
      </c>
      <c r="B113" s="181" t="s">
        <v>239</v>
      </c>
      <c r="C113" s="181" t="s">
        <v>239</v>
      </c>
      <c r="D113" s="42" t="s">
        <v>184</v>
      </c>
      <c r="E113" s="178">
        <v>1</v>
      </c>
      <c r="F113" s="179">
        <v>0</v>
      </c>
      <c r="G113" s="178">
        <f t="shared" si="111"/>
        <v>1</v>
      </c>
      <c r="H113" s="6" t="s">
        <v>110</v>
      </c>
      <c r="I113" s="172">
        <v>5.2963333333333334E-2</v>
      </c>
      <c r="J113" s="3">
        <f t="shared" si="112"/>
        <v>5.2963333333333334E-2</v>
      </c>
      <c r="K113" s="127">
        <v>66.41</v>
      </c>
      <c r="L113" s="127">
        <f t="shared" si="113"/>
        <v>3.5172949666666664</v>
      </c>
      <c r="M113" s="127">
        <v>12.7112</v>
      </c>
      <c r="N113" s="129">
        <f t="shared" si="114"/>
        <v>12.7112</v>
      </c>
      <c r="O113" s="180">
        <f t="shared" si="115"/>
        <v>16.228494966666666</v>
      </c>
      <c r="P113" s="125"/>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row>
    <row r="114" spans="1:45" s="120" customFormat="1" ht="18" customHeight="1" x14ac:dyDescent="0.2">
      <c r="A114" s="122">
        <f t="shared" si="81"/>
        <v>64</v>
      </c>
      <c r="B114" s="181" t="s">
        <v>239</v>
      </c>
      <c r="C114" s="181" t="s">
        <v>239</v>
      </c>
      <c r="D114" s="42" t="s">
        <v>185</v>
      </c>
      <c r="E114" s="178">
        <v>3</v>
      </c>
      <c r="F114" s="179">
        <v>0</v>
      </c>
      <c r="G114" s="178">
        <f t="shared" si="111"/>
        <v>3</v>
      </c>
      <c r="H114" s="6" t="s">
        <v>110</v>
      </c>
      <c r="I114" s="172">
        <v>4.9630000000000001E-2</v>
      </c>
      <c r="J114" s="3">
        <f t="shared" si="112"/>
        <v>0.14888999999999999</v>
      </c>
      <c r="K114" s="127">
        <v>66.41</v>
      </c>
      <c r="L114" s="127">
        <f t="shared" si="113"/>
        <v>9.8877848999999998</v>
      </c>
      <c r="M114" s="127">
        <v>11.911199999999999</v>
      </c>
      <c r="N114" s="129">
        <f t="shared" si="114"/>
        <v>35.733599999999996</v>
      </c>
      <c r="O114" s="180">
        <f t="shared" si="115"/>
        <v>45.621384899999995</v>
      </c>
      <c r="P114" s="125"/>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row>
    <row r="115" spans="1:45" s="120" customFormat="1" ht="18" customHeight="1" x14ac:dyDescent="0.2">
      <c r="A115" s="122">
        <f t="shared" si="81"/>
        <v>65</v>
      </c>
      <c r="B115" s="181" t="s">
        <v>239</v>
      </c>
      <c r="C115" s="181" t="s">
        <v>239</v>
      </c>
      <c r="D115" s="42" t="s">
        <v>186</v>
      </c>
      <c r="E115" s="178">
        <v>1</v>
      </c>
      <c r="F115" s="179">
        <v>0</v>
      </c>
      <c r="G115" s="178">
        <f t="shared" si="111"/>
        <v>1</v>
      </c>
      <c r="H115" s="6" t="s">
        <v>110</v>
      </c>
      <c r="I115" s="172">
        <v>4.6296666666666667E-2</v>
      </c>
      <c r="J115" s="3">
        <f t="shared" si="112"/>
        <v>4.6296666666666667E-2</v>
      </c>
      <c r="K115" s="127">
        <v>66.41</v>
      </c>
      <c r="L115" s="127">
        <f t="shared" si="113"/>
        <v>3.074561633333333</v>
      </c>
      <c r="M115" s="127">
        <v>11.1112</v>
      </c>
      <c r="N115" s="129">
        <f t="shared" si="114"/>
        <v>11.1112</v>
      </c>
      <c r="O115" s="180">
        <f t="shared" si="115"/>
        <v>14.185761633333334</v>
      </c>
      <c r="P115" s="125"/>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row>
    <row r="116" spans="1:45" s="120" customFormat="1" ht="18" customHeight="1" x14ac:dyDescent="0.2">
      <c r="A116" s="122">
        <f t="shared" si="81"/>
        <v>66</v>
      </c>
      <c r="B116" s="181" t="s">
        <v>239</v>
      </c>
      <c r="C116" s="181" t="s">
        <v>239</v>
      </c>
      <c r="D116" s="42" t="s">
        <v>187</v>
      </c>
      <c r="E116" s="178">
        <v>3</v>
      </c>
      <c r="F116" s="179">
        <v>0</v>
      </c>
      <c r="G116" s="178">
        <f t="shared" si="111"/>
        <v>3</v>
      </c>
      <c r="H116" s="6" t="s">
        <v>110</v>
      </c>
      <c r="I116" s="172">
        <v>4.6296666666666667E-2</v>
      </c>
      <c r="J116" s="3">
        <f t="shared" si="112"/>
        <v>0.13889000000000001</v>
      </c>
      <c r="K116" s="127">
        <v>66.41</v>
      </c>
      <c r="L116" s="127">
        <f t="shared" si="113"/>
        <v>9.2236849000000003</v>
      </c>
      <c r="M116" s="127">
        <v>11.1112</v>
      </c>
      <c r="N116" s="129">
        <f t="shared" si="114"/>
        <v>33.333600000000004</v>
      </c>
      <c r="O116" s="180">
        <f t="shared" si="115"/>
        <v>42.557284900000006</v>
      </c>
      <c r="P116" s="125"/>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row>
    <row r="117" spans="1:45" s="120" customFormat="1" ht="18" customHeight="1" x14ac:dyDescent="0.2">
      <c r="A117" s="122">
        <f t="shared" si="81"/>
        <v>67</v>
      </c>
      <c r="B117" s="181" t="s">
        <v>239</v>
      </c>
      <c r="C117" s="181" t="s">
        <v>239</v>
      </c>
      <c r="D117" s="42" t="s">
        <v>188</v>
      </c>
      <c r="E117" s="178">
        <v>1</v>
      </c>
      <c r="F117" s="179">
        <v>0</v>
      </c>
      <c r="G117" s="178">
        <f t="shared" si="111"/>
        <v>1</v>
      </c>
      <c r="H117" s="6" t="s">
        <v>110</v>
      </c>
      <c r="I117" s="172">
        <v>3.9630000000000006E-2</v>
      </c>
      <c r="J117" s="3">
        <f t="shared" si="112"/>
        <v>3.9630000000000006E-2</v>
      </c>
      <c r="K117" s="127">
        <v>66.41</v>
      </c>
      <c r="L117" s="127">
        <f t="shared" si="113"/>
        <v>2.6318283</v>
      </c>
      <c r="M117" s="127">
        <v>9.5111999999999988</v>
      </c>
      <c r="N117" s="129">
        <f t="shared" si="114"/>
        <v>9.5111999999999988</v>
      </c>
      <c r="O117" s="180">
        <f t="shared" si="115"/>
        <v>12.143028299999999</v>
      </c>
      <c r="P117" s="125"/>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row>
    <row r="118" spans="1:45" s="120" customFormat="1" x14ac:dyDescent="0.2">
      <c r="A118" s="122" t="str">
        <f t="shared" si="81"/>
        <v/>
      </c>
      <c r="B118" s="181"/>
      <c r="C118" s="181"/>
      <c r="D118" s="42"/>
      <c r="E118" s="178"/>
      <c r="F118" s="179"/>
      <c r="G118" s="178"/>
      <c r="H118" s="6"/>
      <c r="I118" s="172"/>
      <c r="J118" s="3"/>
      <c r="K118" s="127" t="s">
        <v>243</v>
      </c>
      <c r="L118" s="127"/>
      <c r="M118" s="127"/>
      <c r="N118" s="129"/>
      <c r="O118" s="180"/>
      <c r="P118" s="125"/>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row>
    <row r="119" spans="1:45" s="120" customFormat="1" x14ac:dyDescent="0.2">
      <c r="A119" s="122" t="str">
        <f t="shared" si="81"/>
        <v/>
      </c>
      <c r="B119" s="181"/>
      <c r="C119" s="181"/>
      <c r="D119" s="42"/>
      <c r="E119" s="178"/>
      <c r="F119" s="179"/>
      <c r="G119" s="178"/>
      <c r="H119" s="6"/>
      <c r="I119" s="172"/>
      <c r="J119" s="3"/>
      <c r="K119" s="127" t="s">
        <v>243</v>
      </c>
      <c r="L119" s="127"/>
      <c r="M119" s="127"/>
      <c r="N119" s="129"/>
      <c r="O119" s="180"/>
      <c r="P119" s="125"/>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row>
    <row r="120" spans="1:45" s="120" customFormat="1" ht="18" customHeight="1" x14ac:dyDescent="0.2">
      <c r="A120" s="122" t="str">
        <f t="shared" si="81"/>
        <v/>
      </c>
      <c r="B120" s="181"/>
      <c r="C120" s="181"/>
      <c r="D120" s="183" t="s">
        <v>176</v>
      </c>
      <c r="E120" s="178"/>
      <c r="F120" s="179"/>
      <c r="G120" s="178"/>
      <c r="H120" s="6"/>
      <c r="I120" s="172"/>
      <c r="J120" s="3"/>
      <c r="K120" s="127" t="s">
        <v>243</v>
      </c>
      <c r="L120" s="127"/>
      <c r="M120" s="127"/>
      <c r="N120" s="129"/>
      <c r="O120" s="180"/>
      <c r="P120" s="125"/>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row>
    <row r="121" spans="1:45" s="120" customFormat="1" ht="18" customHeight="1" x14ac:dyDescent="0.2">
      <c r="A121" s="122">
        <f t="shared" si="81"/>
        <v>68</v>
      </c>
      <c r="B121" s="181" t="s">
        <v>239</v>
      </c>
      <c r="C121" s="181" t="s">
        <v>239</v>
      </c>
      <c r="D121" s="42" t="s">
        <v>173</v>
      </c>
      <c r="E121" s="178">
        <f>9+66.75</f>
        <v>75.75</v>
      </c>
      <c r="F121" s="179">
        <v>0.05</v>
      </c>
      <c r="G121" s="178">
        <f>E121+(E121*F121)</f>
        <v>79.537499999999994</v>
      </c>
      <c r="H121" s="6" t="s">
        <v>109</v>
      </c>
      <c r="I121" s="172">
        <v>0.16800000000000001</v>
      </c>
      <c r="J121" s="3">
        <f>I121*G121</f>
        <v>13.362299999999999</v>
      </c>
      <c r="K121" s="127">
        <v>66.41</v>
      </c>
      <c r="L121" s="127">
        <f>K121*J121</f>
        <v>887.39034299999992</v>
      </c>
      <c r="M121" s="127">
        <v>15.12</v>
      </c>
      <c r="N121" s="129">
        <f>M121*G121</f>
        <v>1202.6069999999997</v>
      </c>
      <c r="O121" s="180">
        <f>L121+N121</f>
        <v>2089.9973429999995</v>
      </c>
      <c r="P121" s="125"/>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row>
    <row r="122" spans="1:45" s="120" customFormat="1" ht="18" customHeight="1" x14ac:dyDescent="0.2">
      <c r="A122" s="122">
        <f t="shared" si="81"/>
        <v>69</v>
      </c>
      <c r="B122" s="181" t="s">
        <v>239</v>
      </c>
      <c r="C122" s="181" t="s">
        <v>239</v>
      </c>
      <c r="D122" s="42" t="s">
        <v>172</v>
      </c>
      <c r="E122" s="178">
        <f>3+67</f>
        <v>70</v>
      </c>
      <c r="F122" s="179">
        <v>0.05</v>
      </c>
      <c r="G122" s="178">
        <f>E122+(E122*F122)</f>
        <v>73.5</v>
      </c>
      <c r="H122" s="6" t="s">
        <v>109</v>
      </c>
      <c r="I122" s="172">
        <v>0.192</v>
      </c>
      <c r="J122" s="3">
        <f>I122*G122</f>
        <v>14.112</v>
      </c>
      <c r="K122" s="127">
        <v>66.41</v>
      </c>
      <c r="L122" s="127">
        <f>K122*J122</f>
        <v>937.17791999999997</v>
      </c>
      <c r="M122" s="127">
        <v>17.279999999999998</v>
      </c>
      <c r="N122" s="129">
        <f>M122*G122</f>
        <v>1270.08</v>
      </c>
      <c r="O122" s="180">
        <f>L122+N122</f>
        <v>2207.25792</v>
      </c>
      <c r="P122" s="125"/>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row>
    <row r="123" spans="1:45" s="120" customFormat="1" x14ac:dyDescent="0.2">
      <c r="A123" s="122" t="str">
        <f t="shared" si="81"/>
        <v/>
      </c>
      <c r="B123" s="181"/>
      <c r="C123" s="181"/>
      <c r="D123" s="42"/>
      <c r="E123" s="178"/>
      <c r="F123" s="179"/>
      <c r="G123" s="178"/>
      <c r="H123" s="6"/>
      <c r="I123" s="172"/>
      <c r="J123" s="3"/>
      <c r="K123" s="127" t="s">
        <v>243</v>
      </c>
      <c r="L123" s="127"/>
      <c r="M123" s="127"/>
      <c r="N123" s="129"/>
      <c r="O123" s="180"/>
      <c r="P123" s="125"/>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row>
    <row r="124" spans="1:45" s="120" customFormat="1" ht="18" customHeight="1" x14ac:dyDescent="0.2">
      <c r="A124" s="122" t="str">
        <f t="shared" si="81"/>
        <v/>
      </c>
      <c r="B124" s="181"/>
      <c r="C124" s="181"/>
      <c r="D124" s="182" t="s">
        <v>235</v>
      </c>
      <c r="E124" s="178"/>
      <c r="F124" s="179"/>
      <c r="G124" s="178"/>
      <c r="H124" s="6"/>
      <c r="I124" s="172"/>
      <c r="J124" s="3"/>
      <c r="K124" s="127" t="s">
        <v>243</v>
      </c>
      <c r="L124" s="127"/>
      <c r="M124" s="127"/>
      <c r="N124" s="129"/>
      <c r="O124" s="180"/>
      <c r="P124" s="125"/>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row>
    <row r="125" spans="1:45" s="120" customFormat="1" x14ac:dyDescent="0.2">
      <c r="A125" s="122" t="str">
        <f t="shared" si="81"/>
        <v/>
      </c>
      <c r="B125" s="181"/>
      <c r="C125" s="181"/>
      <c r="D125" s="42"/>
      <c r="E125" s="178"/>
      <c r="F125" s="179"/>
      <c r="G125" s="178"/>
      <c r="H125" s="6"/>
      <c r="I125" s="172"/>
      <c r="J125" s="3"/>
      <c r="K125" s="127" t="s">
        <v>243</v>
      </c>
      <c r="L125" s="127"/>
      <c r="M125" s="127"/>
      <c r="N125" s="129"/>
      <c r="O125" s="180"/>
      <c r="P125" s="125"/>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row>
    <row r="126" spans="1:45" s="120" customFormat="1" ht="18" customHeight="1" x14ac:dyDescent="0.2">
      <c r="A126" s="122" t="str">
        <f t="shared" si="81"/>
        <v/>
      </c>
      <c r="B126" s="181"/>
      <c r="C126" s="181"/>
      <c r="D126" s="183" t="s">
        <v>189</v>
      </c>
      <c r="E126" s="178"/>
      <c r="F126" s="179"/>
      <c r="G126" s="178"/>
      <c r="H126" s="6"/>
      <c r="I126" s="172"/>
      <c r="J126" s="3"/>
      <c r="K126" s="127" t="s">
        <v>243</v>
      </c>
      <c r="L126" s="127"/>
      <c r="M126" s="127"/>
      <c r="N126" s="129"/>
      <c r="O126" s="180"/>
      <c r="P126" s="125"/>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c r="AQ126" s="64"/>
      <c r="AR126" s="64"/>
      <c r="AS126" s="64"/>
    </row>
    <row r="127" spans="1:45" s="120" customFormat="1" ht="18" customHeight="1" x14ac:dyDescent="0.2">
      <c r="A127" s="122">
        <f t="shared" si="81"/>
        <v>70</v>
      </c>
      <c r="B127" s="181" t="s">
        <v>239</v>
      </c>
      <c r="C127" s="181" t="s">
        <v>239</v>
      </c>
      <c r="D127" s="42" t="s">
        <v>178</v>
      </c>
      <c r="E127" s="178">
        <v>4</v>
      </c>
      <c r="F127" s="179">
        <v>0</v>
      </c>
      <c r="G127" s="178">
        <f t="shared" ref="G127:G132" si="116">E127+(E127*F127)</f>
        <v>4</v>
      </c>
      <c r="H127" s="6" t="s">
        <v>110</v>
      </c>
      <c r="I127" s="172">
        <v>5.2963333333333334E-2</v>
      </c>
      <c r="J127" s="3">
        <f t="shared" ref="J127:J132" si="117">I127*G127</f>
        <v>0.21185333333333334</v>
      </c>
      <c r="K127" s="127">
        <v>66.41</v>
      </c>
      <c r="L127" s="127">
        <f t="shared" ref="L127:L132" si="118">K127*J127</f>
        <v>14.069179866666666</v>
      </c>
      <c r="M127" s="127">
        <v>12.7112</v>
      </c>
      <c r="N127" s="129">
        <f t="shared" ref="N127:N132" si="119">M127*G127</f>
        <v>50.844799999999999</v>
      </c>
      <c r="O127" s="180">
        <f t="shared" ref="O127:O132" si="120">L127+N127</f>
        <v>64.913979866666665</v>
      </c>
      <c r="P127" s="125"/>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row>
    <row r="128" spans="1:45" s="120" customFormat="1" ht="18" customHeight="1" x14ac:dyDescent="0.2">
      <c r="A128" s="122">
        <f t="shared" si="81"/>
        <v>71</v>
      </c>
      <c r="B128" s="181" t="s">
        <v>239</v>
      </c>
      <c r="C128" s="181" t="s">
        <v>239</v>
      </c>
      <c r="D128" s="42" t="s">
        <v>179</v>
      </c>
      <c r="E128" s="178">
        <v>3</v>
      </c>
      <c r="F128" s="179">
        <v>0</v>
      </c>
      <c r="G128" s="178">
        <f t="shared" si="116"/>
        <v>3</v>
      </c>
      <c r="H128" s="6" t="s">
        <v>110</v>
      </c>
      <c r="I128" s="172">
        <v>5.2963333333333334E-2</v>
      </c>
      <c r="J128" s="3">
        <f t="shared" si="117"/>
        <v>0.15889</v>
      </c>
      <c r="K128" s="127">
        <v>66.41</v>
      </c>
      <c r="L128" s="127">
        <f t="shared" si="118"/>
        <v>10.551884899999999</v>
      </c>
      <c r="M128" s="127">
        <v>12.7112</v>
      </c>
      <c r="N128" s="129">
        <f t="shared" si="119"/>
        <v>38.133600000000001</v>
      </c>
      <c r="O128" s="180">
        <f t="shared" si="120"/>
        <v>48.685484899999999</v>
      </c>
      <c r="P128" s="125"/>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row>
    <row r="129" spans="1:45" s="120" customFormat="1" ht="18" customHeight="1" x14ac:dyDescent="0.2">
      <c r="A129" s="122">
        <f t="shared" si="81"/>
        <v>72</v>
      </c>
      <c r="B129" s="181" t="s">
        <v>239</v>
      </c>
      <c r="C129" s="181" t="s">
        <v>239</v>
      </c>
      <c r="D129" s="42" t="s">
        <v>190</v>
      </c>
      <c r="E129" s="178">
        <v>1</v>
      </c>
      <c r="F129" s="179">
        <v>0</v>
      </c>
      <c r="G129" s="178">
        <f t="shared" si="116"/>
        <v>1</v>
      </c>
      <c r="H129" s="6" t="s">
        <v>110</v>
      </c>
      <c r="I129" s="172">
        <v>4.9630000000000001E-2</v>
      </c>
      <c r="J129" s="3">
        <f t="shared" si="117"/>
        <v>4.9630000000000001E-2</v>
      </c>
      <c r="K129" s="127">
        <v>66.41</v>
      </c>
      <c r="L129" s="127">
        <f t="shared" si="118"/>
        <v>3.2959282999999999</v>
      </c>
      <c r="M129" s="127">
        <v>11.911199999999999</v>
      </c>
      <c r="N129" s="129">
        <f t="shared" si="119"/>
        <v>11.911199999999999</v>
      </c>
      <c r="O129" s="180">
        <f t="shared" si="120"/>
        <v>15.207128299999999</v>
      </c>
      <c r="P129" s="125"/>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row>
    <row r="130" spans="1:45" s="120" customFormat="1" ht="18" customHeight="1" x14ac:dyDescent="0.2">
      <c r="A130" s="122">
        <f t="shared" si="81"/>
        <v>73</v>
      </c>
      <c r="B130" s="181" t="s">
        <v>239</v>
      </c>
      <c r="C130" s="181" t="s">
        <v>239</v>
      </c>
      <c r="D130" s="42" t="s">
        <v>180</v>
      </c>
      <c r="E130" s="178">
        <v>3</v>
      </c>
      <c r="F130" s="179">
        <v>0</v>
      </c>
      <c r="G130" s="178">
        <f t="shared" si="116"/>
        <v>3</v>
      </c>
      <c r="H130" s="6" t="s">
        <v>110</v>
      </c>
      <c r="I130" s="172">
        <v>4.6296666666666667E-2</v>
      </c>
      <c r="J130" s="3">
        <f t="shared" si="117"/>
        <v>0.13889000000000001</v>
      </c>
      <c r="K130" s="127">
        <v>66.41</v>
      </c>
      <c r="L130" s="127">
        <f t="shared" si="118"/>
        <v>9.2236849000000003</v>
      </c>
      <c r="M130" s="127">
        <v>11.1112</v>
      </c>
      <c r="N130" s="129">
        <f t="shared" si="119"/>
        <v>33.333600000000004</v>
      </c>
      <c r="O130" s="180">
        <f t="shared" si="120"/>
        <v>42.557284900000006</v>
      </c>
      <c r="P130" s="125"/>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row>
    <row r="131" spans="1:45" s="120" customFormat="1" ht="18" customHeight="1" x14ac:dyDescent="0.2">
      <c r="A131" s="122">
        <f t="shared" si="81"/>
        <v>74</v>
      </c>
      <c r="B131" s="181" t="s">
        <v>239</v>
      </c>
      <c r="C131" s="181" t="s">
        <v>239</v>
      </c>
      <c r="D131" s="42" t="s">
        <v>182</v>
      </c>
      <c r="E131" s="178">
        <v>3</v>
      </c>
      <c r="F131" s="179">
        <v>0</v>
      </c>
      <c r="G131" s="178">
        <f t="shared" si="116"/>
        <v>3</v>
      </c>
      <c r="H131" s="6" t="s">
        <v>110</v>
      </c>
      <c r="I131" s="172">
        <v>4.6296666666666667E-2</v>
      </c>
      <c r="J131" s="3">
        <f t="shared" si="117"/>
        <v>0.13889000000000001</v>
      </c>
      <c r="K131" s="127">
        <v>66.41</v>
      </c>
      <c r="L131" s="127">
        <f t="shared" si="118"/>
        <v>9.2236849000000003</v>
      </c>
      <c r="M131" s="127">
        <v>11.1112</v>
      </c>
      <c r="N131" s="129">
        <f t="shared" si="119"/>
        <v>33.333600000000004</v>
      </c>
      <c r="O131" s="180">
        <f t="shared" si="120"/>
        <v>42.557284900000006</v>
      </c>
      <c r="P131" s="125"/>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row>
    <row r="132" spans="1:45" s="120" customFormat="1" ht="18" customHeight="1" x14ac:dyDescent="0.2">
      <c r="A132" s="122">
        <f t="shared" si="81"/>
        <v>75</v>
      </c>
      <c r="B132" s="181" t="s">
        <v>239</v>
      </c>
      <c r="C132" s="181" t="s">
        <v>239</v>
      </c>
      <c r="D132" s="42" t="s">
        <v>183</v>
      </c>
      <c r="E132" s="178">
        <v>2</v>
      </c>
      <c r="F132" s="179">
        <v>0</v>
      </c>
      <c r="G132" s="178">
        <f t="shared" si="116"/>
        <v>2</v>
      </c>
      <c r="H132" s="6" t="s">
        <v>110</v>
      </c>
      <c r="I132" s="172">
        <v>4.6296666666666667E-2</v>
      </c>
      <c r="J132" s="3">
        <f t="shared" si="117"/>
        <v>9.2593333333333333E-2</v>
      </c>
      <c r="K132" s="127">
        <v>66.41</v>
      </c>
      <c r="L132" s="127">
        <f t="shared" si="118"/>
        <v>6.149123266666666</v>
      </c>
      <c r="M132" s="127">
        <v>11.1112</v>
      </c>
      <c r="N132" s="129">
        <f t="shared" si="119"/>
        <v>22.2224</v>
      </c>
      <c r="O132" s="180">
        <f t="shared" si="120"/>
        <v>28.371523266666667</v>
      </c>
      <c r="P132" s="125"/>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row>
    <row r="133" spans="1:45" s="120" customFormat="1" x14ac:dyDescent="0.2">
      <c r="A133" s="122" t="str">
        <f t="shared" si="81"/>
        <v/>
      </c>
      <c r="B133" s="181"/>
      <c r="C133" s="181"/>
      <c r="D133" s="42" t="s">
        <v>175</v>
      </c>
      <c r="E133" s="178"/>
      <c r="F133" s="179"/>
      <c r="G133" s="178"/>
      <c r="H133" s="6"/>
      <c r="I133" s="172"/>
      <c r="J133" s="3"/>
      <c r="K133" s="127" t="s">
        <v>243</v>
      </c>
      <c r="L133" s="127"/>
      <c r="M133" s="127"/>
      <c r="N133" s="129"/>
      <c r="O133" s="180"/>
      <c r="P133" s="125"/>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row>
    <row r="134" spans="1:45" s="120" customFormat="1" ht="18" customHeight="1" x14ac:dyDescent="0.2">
      <c r="A134" s="122" t="str">
        <f t="shared" si="81"/>
        <v/>
      </c>
      <c r="B134" s="181"/>
      <c r="C134" s="181"/>
      <c r="D134" s="183" t="s">
        <v>130</v>
      </c>
      <c r="E134" s="178"/>
      <c r="F134" s="179"/>
      <c r="G134" s="178"/>
      <c r="H134" s="6"/>
      <c r="I134" s="172"/>
      <c r="J134" s="3"/>
      <c r="K134" s="127" t="s">
        <v>243</v>
      </c>
      <c r="L134" s="127"/>
      <c r="M134" s="127"/>
      <c r="N134" s="129"/>
      <c r="O134" s="180"/>
      <c r="P134" s="125"/>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row>
    <row r="135" spans="1:45" s="120" customFormat="1" ht="18" customHeight="1" x14ac:dyDescent="0.2">
      <c r="A135" s="122">
        <f t="shared" si="81"/>
        <v>76</v>
      </c>
      <c r="B135" s="181" t="s">
        <v>239</v>
      </c>
      <c r="C135" s="181" t="s">
        <v>239</v>
      </c>
      <c r="D135" s="42" t="s">
        <v>191</v>
      </c>
      <c r="E135" s="178">
        <f>9+9.46</f>
        <v>18.46</v>
      </c>
      <c r="F135" s="179">
        <v>0.05</v>
      </c>
      <c r="G135" s="178">
        <f t="shared" ref="G135" si="121">E135+(E135*F135)</f>
        <v>19.383000000000003</v>
      </c>
      <c r="H135" s="6" t="s">
        <v>109</v>
      </c>
      <c r="I135" s="172">
        <v>0.11200000000000002</v>
      </c>
      <c r="J135" s="3">
        <f t="shared" ref="J135" si="122">I135*G135</f>
        <v>2.1708960000000008</v>
      </c>
      <c r="K135" s="127">
        <v>66.41</v>
      </c>
      <c r="L135" s="127">
        <f t="shared" ref="L135" si="123">K135*J135</f>
        <v>144.16920336000004</v>
      </c>
      <c r="M135" s="127">
        <v>10.08</v>
      </c>
      <c r="N135" s="129">
        <f t="shared" ref="N135" si="124">M135*G135</f>
        <v>195.38064000000003</v>
      </c>
      <c r="O135" s="180">
        <f t="shared" ref="O135" si="125">L135+N135</f>
        <v>339.54984336000007</v>
      </c>
      <c r="P135" s="125"/>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row>
    <row r="136" spans="1:45" s="120" customFormat="1" ht="18" customHeight="1" x14ac:dyDescent="0.2">
      <c r="A136" s="122">
        <f t="shared" ref="A136:A183" si="126">IF(H136&lt;&gt;"",1+MAX(A130:A135),"")</f>
        <v>77</v>
      </c>
      <c r="B136" s="181" t="s">
        <v>239</v>
      </c>
      <c r="C136" s="181" t="s">
        <v>239</v>
      </c>
      <c r="D136" s="42" t="s">
        <v>192</v>
      </c>
      <c r="E136" s="178">
        <f>24+48.38</f>
        <v>72.38</v>
      </c>
      <c r="F136" s="179">
        <v>0.05</v>
      </c>
      <c r="G136" s="178">
        <f t="shared" ref="G136" si="127">E136+(E136*F136)</f>
        <v>75.998999999999995</v>
      </c>
      <c r="H136" s="6" t="s">
        <v>109</v>
      </c>
      <c r="I136" s="172">
        <v>8.8000000000000009E-2</v>
      </c>
      <c r="J136" s="3">
        <f t="shared" ref="J136" si="128">I136*G136</f>
        <v>6.6879119999999999</v>
      </c>
      <c r="K136" s="127">
        <v>66.41</v>
      </c>
      <c r="L136" s="127">
        <f t="shared" ref="L136" si="129">K136*J136</f>
        <v>444.14423591999997</v>
      </c>
      <c r="M136" s="127">
        <v>7.919999999999999</v>
      </c>
      <c r="N136" s="129">
        <f t="shared" ref="N136" si="130">M136*G136</f>
        <v>601.91207999999983</v>
      </c>
      <c r="O136" s="180">
        <f t="shared" ref="O136" si="131">L136+N136</f>
        <v>1046.0563159199999</v>
      </c>
      <c r="P136" s="125"/>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row>
    <row r="137" spans="1:45" s="120" customFormat="1" ht="18" customHeight="1" x14ac:dyDescent="0.2">
      <c r="A137" s="122">
        <f t="shared" si="126"/>
        <v>78</v>
      </c>
      <c r="B137" s="181" t="s">
        <v>239</v>
      </c>
      <c r="C137" s="181" t="s">
        <v>239</v>
      </c>
      <c r="D137" s="42" t="s">
        <v>193</v>
      </c>
      <c r="E137" s="178">
        <v>19</v>
      </c>
      <c r="F137" s="179">
        <v>0.05</v>
      </c>
      <c r="G137" s="178">
        <f t="shared" ref="G137" si="132">E137+(E137*F137)</f>
        <v>19.95</v>
      </c>
      <c r="H137" s="6" t="s">
        <v>109</v>
      </c>
      <c r="I137" s="172">
        <v>8.0000000000000016E-2</v>
      </c>
      <c r="J137" s="3">
        <f t="shared" ref="J137" si="133">I137*G137</f>
        <v>1.5960000000000003</v>
      </c>
      <c r="K137" s="127">
        <v>66.41</v>
      </c>
      <c r="L137" s="127">
        <f t="shared" ref="L137" si="134">K137*J137</f>
        <v>105.99036000000001</v>
      </c>
      <c r="M137" s="127">
        <v>7.1999999999999993</v>
      </c>
      <c r="N137" s="129">
        <f t="shared" ref="N137" si="135">M137*G137</f>
        <v>143.63999999999999</v>
      </c>
      <c r="O137" s="180">
        <f t="shared" ref="O137" si="136">L137+N137</f>
        <v>249.63036</v>
      </c>
      <c r="P137" s="125"/>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row>
    <row r="138" spans="1:45" s="120" customFormat="1" x14ac:dyDescent="0.2">
      <c r="A138" s="122" t="str">
        <f t="shared" si="126"/>
        <v/>
      </c>
      <c r="B138" s="181"/>
      <c r="C138" s="181"/>
      <c r="D138" s="42"/>
      <c r="E138" s="178"/>
      <c r="F138" s="179"/>
      <c r="G138" s="178"/>
      <c r="H138" s="6"/>
      <c r="I138" s="172"/>
      <c r="J138" s="3"/>
      <c r="K138" s="127" t="s">
        <v>243</v>
      </c>
      <c r="L138" s="127"/>
      <c r="M138" s="127"/>
      <c r="N138" s="129"/>
      <c r="O138" s="180"/>
      <c r="P138" s="125"/>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row>
    <row r="139" spans="1:45" s="120" customFormat="1" ht="18" customHeight="1" x14ac:dyDescent="0.2">
      <c r="A139" s="122" t="str">
        <f t="shared" si="126"/>
        <v/>
      </c>
      <c r="B139" s="181"/>
      <c r="C139" s="181"/>
      <c r="D139" s="182" t="s">
        <v>248</v>
      </c>
      <c r="E139" s="178"/>
      <c r="F139" s="179"/>
      <c r="G139" s="178"/>
      <c r="H139" s="6"/>
      <c r="I139" s="172"/>
      <c r="J139" s="3"/>
      <c r="K139" s="127" t="s">
        <v>243</v>
      </c>
      <c r="L139" s="127"/>
      <c r="M139" s="127"/>
      <c r="N139" s="129"/>
      <c r="O139" s="180"/>
      <c r="P139" s="125"/>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row>
    <row r="140" spans="1:45" s="120" customFormat="1" x14ac:dyDescent="0.2">
      <c r="A140" s="122" t="str">
        <f t="shared" si="126"/>
        <v/>
      </c>
      <c r="B140" s="181"/>
      <c r="C140" s="181"/>
      <c r="D140" s="42"/>
      <c r="E140" s="178"/>
      <c r="F140" s="179"/>
      <c r="G140" s="178"/>
      <c r="H140" s="6"/>
      <c r="I140" s="172"/>
      <c r="J140" s="3"/>
      <c r="K140" s="127" t="s">
        <v>243</v>
      </c>
      <c r="L140" s="127"/>
      <c r="M140" s="127"/>
      <c r="N140" s="129"/>
      <c r="O140" s="180"/>
      <c r="P140" s="125"/>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row>
    <row r="141" spans="1:45" s="120" customFormat="1" ht="18" customHeight="1" x14ac:dyDescent="0.2">
      <c r="A141" s="122" t="str">
        <f t="shared" si="126"/>
        <v/>
      </c>
      <c r="B141" s="181"/>
      <c r="C141" s="181"/>
      <c r="D141" s="183" t="s">
        <v>194</v>
      </c>
      <c r="E141" s="178"/>
      <c r="F141" s="179"/>
      <c r="G141" s="178"/>
      <c r="H141" s="6"/>
      <c r="I141" s="172"/>
      <c r="J141" s="3"/>
      <c r="K141" s="127" t="s">
        <v>243</v>
      </c>
      <c r="L141" s="127"/>
      <c r="M141" s="127"/>
      <c r="N141" s="129"/>
      <c r="O141" s="180"/>
      <c r="P141" s="125"/>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row>
    <row r="142" spans="1:45" s="120" customFormat="1" ht="18" customHeight="1" x14ac:dyDescent="0.2">
      <c r="A142" s="122">
        <f t="shared" si="126"/>
        <v>79</v>
      </c>
      <c r="B142" s="181" t="s">
        <v>239</v>
      </c>
      <c r="C142" s="181" t="s">
        <v>239</v>
      </c>
      <c r="D142" s="42" t="s">
        <v>195</v>
      </c>
      <c r="E142" s="178">
        <v>1</v>
      </c>
      <c r="F142" s="179">
        <v>0</v>
      </c>
      <c r="G142" s="178">
        <f t="shared" ref="G142:G145" si="137">E142+(E142*F142)</f>
        <v>1</v>
      </c>
      <c r="H142" s="6" t="s">
        <v>110</v>
      </c>
      <c r="I142" s="172">
        <v>3.6781281283333335E-2</v>
      </c>
      <c r="J142" s="3">
        <f t="shared" ref="J142:J145" si="138">I142*G142</f>
        <v>3.6781281283333335E-2</v>
      </c>
      <c r="K142" s="127">
        <v>66.41</v>
      </c>
      <c r="L142" s="127">
        <f t="shared" ref="L142:L145" si="139">K142*J142</f>
        <v>2.4426448900261666</v>
      </c>
      <c r="M142" s="127">
        <v>8.8275075080000001</v>
      </c>
      <c r="N142" s="129">
        <f t="shared" ref="N142:N145" si="140">M142*G142</f>
        <v>8.8275075080000001</v>
      </c>
      <c r="O142" s="180">
        <f t="shared" ref="O142:O145" si="141">L142+N142</f>
        <v>11.270152398026166</v>
      </c>
      <c r="P142" s="125"/>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row>
    <row r="143" spans="1:45" s="120" customFormat="1" ht="18" customHeight="1" x14ac:dyDescent="0.2">
      <c r="A143" s="122">
        <f t="shared" si="126"/>
        <v>80</v>
      </c>
      <c r="B143" s="181" t="s">
        <v>239</v>
      </c>
      <c r="C143" s="181" t="s">
        <v>239</v>
      </c>
      <c r="D143" s="42" t="s">
        <v>196</v>
      </c>
      <c r="E143" s="178">
        <v>1</v>
      </c>
      <c r="F143" s="179">
        <v>0</v>
      </c>
      <c r="G143" s="178">
        <f t="shared" si="137"/>
        <v>1</v>
      </c>
      <c r="H143" s="6" t="s">
        <v>110</v>
      </c>
      <c r="I143" s="172">
        <v>3.928128128333333E-2</v>
      </c>
      <c r="J143" s="3">
        <f t="shared" si="138"/>
        <v>3.928128128333333E-2</v>
      </c>
      <c r="K143" s="127">
        <v>66.41</v>
      </c>
      <c r="L143" s="127">
        <f t="shared" si="139"/>
        <v>2.6086698900261664</v>
      </c>
      <c r="M143" s="127">
        <v>9.4275075079999997</v>
      </c>
      <c r="N143" s="129">
        <f t="shared" si="140"/>
        <v>9.4275075079999997</v>
      </c>
      <c r="O143" s="180">
        <f t="shared" si="141"/>
        <v>12.036177398026165</v>
      </c>
      <c r="P143" s="125"/>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row>
    <row r="144" spans="1:45" s="120" customFormat="1" ht="18" customHeight="1" x14ac:dyDescent="0.2">
      <c r="A144" s="122">
        <f t="shared" si="126"/>
        <v>81</v>
      </c>
      <c r="B144" s="181" t="s">
        <v>239</v>
      </c>
      <c r="C144" s="181" t="s">
        <v>239</v>
      </c>
      <c r="D144" s="42" t="s">
        <v>197</v>
      </c>
      <c r="E144" s="178">
        <v>1</v>
      </c>
      <c r="F144" s="179">
        <v>0</v>
      </c>
      <c r="G144" s="178">
        <f t="shared" si="137"/>
        <v>1</v>
      </c>
      <c r="H144" s="6" t="s">
        <v>110</v>
      </c>
      <c r="I144" s="172">
        <v>3.4281281283333333E-2</v>
      </c>
      <c r="J144" s="3">
        <f t="shared" si="138"/>
        <v>3.4281281283333333E-2</v>
      </c>
      <c r="K144" s="127">
        <v>66.41</v>
      </c>
      <c r="L144" s="127">
        <f t="shared" si="139"/>
        <v>2.2766198900261667</v>
      </c>
      <c r="M144" s="127">
        <v>8.2275075079999986</v>
      </c>
      <c r="N144" s="129">
        <f t="shared" si="140"/>
        <v>8.2275075079999986</v>
      </c>
      <c r="O144" s="180">
        <f t="shared" si="141"/>
        <v>10.504127398026165</v>
      </c>
      <c r="P144" s="125"/>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row>
    <row r="145" spans="1:45" s="120" customFormat="1" ht="18" customHeight="1" x14ac:dyDescent="0.2">
      <c r="A145" s="122">
        <f t="shared" si="126"/>
        <v>82</v>
      </c>
      <c r="B145" s="181" t="s">
        <v>239</v>
      </c>
      <c r="C145" s="181" t="s">
        <v>239</v>
      </c>
      <c r="D145" s="42" t="s">
        <v>198</v>
      </c>
      <c r="E145" s="178">
        <v>5</v>
      </c>
      <c r="F145" s="179">
        <v>0</v>
      </c>
      <c r="G145" s="178">
        <f t="shared" si="137"/>
        <v>5</v>
      </c>
      <c r="H145" s="6" t="s">
        <v>110</v>
      </c>
      <c r="I145" s="172">
        <v>3.4281281283333333E-2</v>
      </c>
      <c r="J145" s="3">
        <f t="shared" si="138"/>
        <v>0.17140640641666666</v>
      </c>
      <c r="K145" s="127">
        <v>66.41</v>
      </c>
      <c r="L145" s="127">
        <f t="shared" si="139"/>
        <v>11.383099450130832</v>
      </c>
      <c r="M145" s="127">
        <v>8.2275075079999986</v>
      </c>
      <c r="N145" s="129">
        <f t="shared" si="140"/>
        <v>41.137537539999997</v>
      </c>
      <c r="O145" s="180">
        <f t="shared" si="141"/>
        <v>52.520636990130825</v>
      </c>
      <c r="P145" s="125"/>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row>
    <row r="146" spans="1:45" s="120" customFormat="1" x14ac:dyDescent="0.2">
      <c r="A146" s="122" t="str">
        <f t="shared" si="126"/>
        <v/>
      </c>
      <c r="B146" s="181"/>
      <c r="C146" s="181"/>
      <c r="D146" s="42"/>
      <c r="E146" s="178"/>
      <c r="F146" s="179"/>
      <c r="G146" s="178"/>
      <c r="H146" s="6"/>
      <c r="I146" s="172"/>
      <c r="J146" s="3"/>
      <c r="K146" s="127" t="s">
        <v>243</v>
      </c>
      <c r="L146" s="127"/>
      <c r="M146" s="127"/>
      <c r="N146" s="129"/>
      <c r="O146" s="180"/>
      <c r="P146" s="125"/>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c r="AQ146" s="64"/>
      <c r="AR146" s="64"/>
      <c r="AS146" s="64"/>
    </row>
    <row r="147" spans="1:45" s="120" customFormat="1" ht="18" customHeight="1" x14ac:dyDescent="0.2">
      <c r="A147" s="122" t="str">
        <f t="shared" si="126"/>
        <v/>
      </c>
      <c r="B147" s="181"/>
      <c r="C147" s="181"/>
      <c r="D147" s="183" t="s">
        <v>200</v>
      </c>
      <c r="E147" s="178"/>
      <c r="F147" s="179"/>
      <c r="G147" s="178"/>
      <c r="H147" s="6"/>
      <c r="I147" s="172"/>
      <c r="J147" s="3"/>
      <c r="K147" s="127" t="s">
        <v>243</v>
      </c>
      <c r="L147" s="127"/>
      <c r="M147" s="127"/>
      <c r="N147" s="129"/>
      <c r="O147" s="180"/>
      <c r="P147" s="125"/>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row>
    <row r="148" spans="1:45" s="120" customFormat="1" ht="18" customHeight="1" x14ac:dyDescent="0.2">
      <c r="A148" s="122">
        <f t="shared" si="126"/>
        <v>83</v>
      </c>
      <c r="B148" s="181" t="s">
        <v>239</v>
      </c>
      <c r="C148" s="181" t="s">
        <v>239</v>
      </c>
      <c r="D148" s="42" t="s">
        <v>201</v>
      </c>
      <c r="E148" s="178">
        <f>22+33.82</f>
        <v>55.82</v>
      </c>
      <c r="F148" s="179">
        <v>0.05</v>
      </c>
      <c r="G148" s="178">
        <f t="shared" ref="G148:G149" si="142">E148+(E148*F148)</f>
        <v>58.611000000000004</v>
      </c>
      <c r="H148" s="6" t="s">
        <v>109</v>
      </c>
      <c r="I148" s="172">
        <v>0.16800000000000001</v>
      </c>
      <c r="J148" s="3">
        <f t="shared" ref="J148:J149" si="143">I148*G148</f>
        <v>9.8466480000000018</v>
      </c>
      <c r="K148" s="127">
        <v>66.41</v>
      </c>
      <c r="L148" s="127">
        <f t="shared" ref="L148:L149" si="144">K148*J148</f>
        <v>653.91589368000007</v>
      </c>
      <c r="M148" s="127">
        <v>15.12</v>
      </c>
      <c r="N148" s="129">
        <f t="shared" ref="N148:N149" si="145">M148*G148</f>
        <v>886.19831999999997</v>
      </c>
      <c r="O148" s="180">
        <f t="shared" ref="O148:O149" si="146">L148+N148</f>
        <v>1540.1142136799999</v>
      </c>
      <c r="P148" s="125"/>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row>
    <row r="149" spans="1:45" s="120" customFormat="1" ht="18" customHeight="1" x14ac:dyDescent="0.2">
      <c r="A149" s="122">
        <f t="shared" si="126"/>
        <v>84</v>
      </c>
      <c r="B149" s="181" t="s">
        <v>239</v>
      </c>
      <c r="C149" s="181" t="s">
        <v>239</v>
      </c>
      <c r="D149" s="42" t="s">
        <v>202</v>
      </c>
      <c r="E149" s="178">
        <f>39+12.42</f>
        <v>51.42</v>
      </c>
      <c r="F149" s="179">
        <v>0.05</v>
      </c>
      <c r="G149" s="178">
        <f t="shared" si="142"/>
        <v>53.991</v>
      </c>
      <c r="H149" s="6" t="s">
        <v>109</v>
      </c>
      <c r="I149" s="172">
        <v>0.11200000000000002</v>
      </c>
      <c r="J149" s="3">
        <f t="shared" si="143"/>
        <v>6.0469920000000013</v>
      </c>
      <c r="K149" s="127">
        <v>66.41</v>
      </c>
      <c r="L149" s="127">
        <f t="shared" si="144"/>
        <v>401.58073872000006</v>
      </c>
      <c r="M149" s="127">
        <v>10.08</v>
      </c>
      <c r="N149" s="129">
        <f t="shared" si="145"/>
        <v>544.22928000000002</v>
      </c>
      <c r="O149" s="180">
        <f t="shared" si="146"/>
        <v>945.81001872000002</v>
      </c>
      <c r="P149" s="125"/>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row>
    <row r="150" spans="1:45" s="120" customFormat="1" x14ac:dyDescent="0.2">
      <c r="A150" s="122" t="str">
        <f t="shared" si="126"/>
        <v/>
      </c>
      <c r="B150" s="181"/>
      <c r="C150" s="181"/>
      <c r="D150" s="42"/>
      <c r="E150" s="178"/>
      <c r="F150" s="179"/>
      <c r="G150" s="178"/>
      <c r="H150" s="6"/>
      <c r="I150" s="172"/>
      <c r="J150" s="3"/>
      <c r="K150" s="127" t="s">
        <v>243</v>
      </c>
      <c r="L150" s="127"/>
      <c r="M150" s="127"/>
      <c r="N150" s="129"/>
      <c r="O150" s="180"/>
      <c r="P150" s="125"/>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row>
    <row r="151" spans="1:45" s="120" customFormat="1" ht="18" customHeight="1" x14ac:dyDescent="0.2">
      <c r="A151" s="122" t="str">
        <f t="shared" si="126"/>
        <v/>
      </c>
      <c r="B151" s="181"/>
      <c r="C151" s="181"/>
      <c r="D151" s="182" t="s">
        <v>237</v>
      </c>
      <c r="E151" s="178"/>
      <c r="F151" s="179"/>
      <c r="G151" s="178"/>
      <c r="H151" s="6"/>
      <c r="I151" s="172"/>
      <c r="J151" s="3"/>
      <c r="K151" s="127" t="s">
        <v>243</v>
      </c>
      <c r="L151" s="127"/>
      <c r="M151" s="127"/>
      <c r="N151" s="129"/>
      <c r="O151" s="180"/>
      <c r="P151" s="125"/>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row>
    <row r="152" spans="1:45" s="120" customFormat="1" x14ac:dyDescent="0.2">
      <c r="A152" s="122" t="str">
        <f t="shared" si="126"/>
        <v/>
      </c>
      <c r="B152" s="181"/>
      <c r="C152" s="181"/>
      <c r="D152" s="42"/>
      <c r="E152" s="178"/>
      <c r="F152" s="179"/>
      <c r="G152" s="178"/>
      <c r="H152" s="6"/>
      <c r="I152" s="172"/>
      <c r="J152" s="3"/>
      <c r="K152" s="127" t="s">
        <v>243</v>
      </c>
      <c r="L152" s="127"/>
      <c r="M152" s="127"/>
      <c r="N152" s="129"/>
      <c r="O152" s="180"/>
      <c r="P152" s="125"/>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row>
    <row r="153" spans="1:45" s="120" customFormat="1" ht="18" customHeight="1" x14ac:dyDescent="0.2">
      <c r="A153" s="122" t="str">
        <f t="shared" si="126"/>
        <v/>
      </c>
      <c r="B153" s="181"/>
      <c r="C153" s="181"/>
      <c r="D153" s="183" t="s">
        <v>206</v>
      </c>
      <c r="E153" s="178"/>
      <c r="F153" s="179"/>
      <c r="G153" s="178"/>
      <c r="H153" s="6"/>
      <c r="I153" s="172"/>
      <c r="J153" s="3"/>
      <c r="K153" s="127" t="s">
        <v>243</v>
      </c>
      <c r="L153" s="127"/>
      <c r="M153" s="127"/>
      <c r="N153" s="129"/>
      <c r="O153" s="180"/>
      <c r="P153" s="125"/>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row>
    <row r="154" spans="1:45" s="120" customFormat="1" ht="18" customHeight="1" x14ac:dyDescent="0.2">
      <c r="A154" s="122">
        <f t="shared" si="126"/>
        <v>85</v>
      </c>
      <c r="B154" s="181" t="s">
        <v>239</v>
      </c>
      <c r="C154" s="181" t="s">
        <v>239</v>
      </c>
      <c r="D154" s="42" t="s">
        <v>203</v>
      </c>
      <c r="E154" s="178">
        <v>1</v>
      </c>
      <c r="F154" s="179">
        <v>0</v>
      </c>
      <c r="G154" s="178">
        <f t="shared" ref="G154:G156" si="147">E154+(E154*F154)</f>
        <v>1</v>
      </c>
      <c r="H154" s="6" t="s">
        <v>110</v>
      </c>
      <c r="I154" s="172">
        <v>4.6296666666666667E-2</v>
      </c>
      <c r="J154" s="3">
        <f t="shared" ref="J154:J156" si="148">I154*G154</f>
        <v>4.6296666666666667E-2</v>
      </c>
      <c r="K154" s="127">
        <v>66.41</v>
      </c>
      <c r="L154" s="127">
        <f t="shared" ref="L154:L156" si="149">K154*J154</f>
        <v>3.074561633333333</v>
      </c>
      <c r="M154" s="127">
        <v>11.1112</v>
      </c>
      <c r="N154" s="129">
        <f t="shared" ref="N154:N156" si="150">M154*G154</f>
        <v>11.1112</v>
      </c>
      <c r="O154" s="180">
        <f t="shared" ref="O154:O156" si="151">L154+N154</f>
        <v>14.185761633333334</v>
      </c>
      <c r="P154" s="125"/>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row>
    <row r="155" spans="1:45" s="120" customFormat="1" ht="18" customHeight="1" x14ac:dyDescent="0.2">
      <c r="A155" s="122">
        <f t="shared" si="126"/>
        <v>86</v>
      </c>
      <c r="B155" s="181" t="s">
        <v>239</v>
      </c>
      <c r="C155" s="181" t="s">
        <v>239</v>
      </c>
      <c r="D155" s="42" t="s">
        <v>204</v>
      </c>
      <c r="E155" s="178">
        <v>1</v>
      </c>
      <c r="F155" s="179">
        <v>0</v>
      </c>
      <c r="G155" s="178">
        <f t="shared" si="147"/>
        <v>1</v>
      </c>
      <c r="H155" s="6" t="s">
        <v>110</v>
      </c>
      <c r="I155" s="172">
        <v>4.6296666666666667E-2</v>
      </c>
      <c r="J155" s="3">
        <f t="shared" si="148"/>
        <v>4.6296666666666667E-2</v>
      </c>
      <c r="K155" s="127">
        <v>66.41</v>
      </c>
      <c r="L155" s="127">
        <f t="shared" si="149"/>
        <v>3.074561633333333</v>
      </c>
      <c r="M155" s="127">
        <v>11.1112</v>
      </c>
      <c r="N155" s="129">
        <f t="shared" si="150"/>
        <v>11.1112</v>
      </c>
      <c r="O155" s="180">
        <f t="shared" si="151"/>
        <v>14.185761633333334</v>
      </c>
      <c r="P155" s="125"/>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row>
    <row r="156" spans="1:45" s="120" customFormat="1" ht="18" customHeight="1" x14ac:dyDescent="0.2">
      <c r="A156" s="122">
        <f t="shared" si="126"/>
        <v>87</v>
      </c>
      <c r="B156" s="181" t="s">
        <v>239</v>
      </c>
      <c r="C156" s="181" t="s">
        <v>239</v>
      </c>
      <c r="D156" s="42" t="s">
        <v>205</v>
      </c>
      <c r="E156" s="178">
        <v>1</v>
      </c>
      <c r="F156" s="179">
        <v>0</v>
      </c>
      <c r="G156" s="178">
        <f t="shared" si="147"/>
        <v>1</v>
      </c>
      <c r="H156" s="6" t="s">
        <v>110</v>
      </c>
      <c r="I156" s="172">
        <v>3.9630000000000006E-2</v>
      </c>
      <c r="J156" s="3">
        <f t="shared" si="148"/>
        <v>3.9630000000000006E-2</v>
      </c>
      <c r="K156" s="127">
        <v>66.41</v>
      </c>
      <c r="L156" s="127">
        <f t="shared" si="149"/>
        <v>2.6318283</v>
      </c>
      <c r="M156" s="127">
        <v>9.5111999999999988</v>
      </c>
      <c r="N156" s="129">
        <f t="shared" si="150"/>
        <v>9.5111999999999988</v>
      </c>
      <c r="O156" s="180">
        <f t="shared" si="151"/>
        <v>12.143028299999999</v>
      </c>
      <c r="P156" s="125"/>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row>
    <row r="157" spans="1:45" s="120" customFormat="1" ht="15.75" customHeight="1" thickBot="1" x14ac:dyDescent="0.25">
      <c r="A157" s="122" t="str">
        <f t="shared" si="126"/>
        <v/>
      </c>
      <c r="B157" s="181"/>
      <c r="C157" s="181"/>
      <c r="D157" s="182"/>
      <c r="E157" s="178"/>
      <c r="F157" s="179"/>
      <c r="G157" s="178"/>
      <c r="H157" s="6"/>
      <c r="I157" s="172"/>
      <c r="J157" s="3"/>
      <c r="K157" s="127" t="s">
        <v>243</v>
      </c>
      <c r="L157" s="127"/>
      <c r="M157" s="127"/>
      <c r="N157" s="129"/>
      <c r="O157" s="180"/>
      <c r="P157" s="125"/>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row>
    <row r="158" spans="1:45" s="120" customFormat="1" x14ac:dyDescent="0.2">
      <c r="A158" s="160" t="str">
        <f t="shared" si="126"/>
        <v/>
      </c>
      <c r="B158" s="169"/>
      <c r="C158" s="169"/>
      <c r="D158" s="132" t="s">
        <v>17</v>
      </c>
      <c r="E158" s="162"/>
      <c r="F158" s="163"/>
      <c r="G158" s="162"/>
      <c r="H158" s="164"/>
      <c r="I158" s="170"/>
      <c r="J158" s="170"/>
      <c r="K158" s="171" t="s">
        <v>243</v>
      </c>
      <c r="L158" s="165" t="str">
        <f>IF(H158&lt;&gt;"",0.4*N158,"")</f>
        <v/>
      </c>
      <c r="M158" s="165"/>
      <c r="N158" s="166"/>
      <c r="O158" s="167"/>
      <c r="P158" s="168">
        <f>SUM(O28:O157)</f>
        <v>63771.204747982316</v>
      </c>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row>
    <row r="159" spans="1:45" s="120" customFormat="1" x14ac:dyDescent="0.2">
      <c r="A159" s="140" t="str">
        <f t="shared" si="126"/>
        <v/>
      </c>
      <c r="B159" s="141"/>
      <c r="C159" s="156">
        <v>310000</v>
      </c>
      <c r="D159" s="142" t="s">
        <v>123</v>
      </c>
      <c r="E159" s="143"/>
      <c r="F159" s="144"/>
      <c r="G159" s="143"/>
      <c r="H159" s="141"/>
      <c r="I159" s="141"/>
      <c r="J159" s="141"/>
      <c r="K159" s="141" t="s">
        <v>243</v>
      </c>
      <c r="L159" s="145"/>
      <c r="M159" s="145"/>
      <c r="N159" s="146"/>
      <c r="O159" s="147"/>
      <c r="P159" s="148"/>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row>
    <row r="160" spans="1:45" s="120" customFormat="1" x14ac:dyDescent="0.2">
      <c r="A160" s="122" t="str">
        <f t="shared" si="126"/>
        <v/>
      </c>
      <c r="B160" s="181"/>
      <c r="C160" s="181"/>
      <c r="D160" s="182"/>
      <c r="E160" s="178"/>
      <c r="F160" s="179"/>
      <c r="G160" s="178"/>
      <c r="H160" s="6"/>
      <c r="I160" s="172"/>
      <c r="J160" s="3"/>
      <c r="K160" s="127" t="s">
        <v>243</v>
      </c>
      <c r="L160" s="127"/>
      <c r="M160" s="127"/>
      <c r="N160" s="129"/>
      <c r="O160" s="180"/>
      <c r="P160" s="125"/>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row>
    <row r="161" spans="1:45" s="120" customFormat="1" ht="18" customHeight="1" x14ac:dyDescent="0.2">
      <c r="A161" s="122" t="str">
        <f t="shared" si="126"/>
        <v/>
      </c>
      <c r="B161" s="181"/>
      <c r="C161" s="181"/>
      <c r="D161" s="183" t="s">
        <v>121</v>
      </c>
      <c r="E161" s="178"/>
      <c r="F161" s="179"/>
      <c r="G161" s="178"/>
      <c r="H161" s="6"/>
      <c r="I161" s="172"/>
      <c r="J161" s="3"/>
      <c r="K161" s="127" t="s">
        <v>243</v>
      </c>
      <c r="L161" s="127"/>
      <c r="M161" s="127"/>
      <c r="N161" s="129"/>
      <c r="O161" s="180"/>
      <c r="P161" s="125"/>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row>
    <row r="162" spans="1:45" s="120" customFormat="1" ht="18" customHeight="1" x14ac:dyDescent="0.2">
      <c r="A162" s="122">
        <f t="shared" si="126"/>
        <v>88</v>
      </c>
      <c r="B162" s="181" t="s">
        <v>239</v>
      </c>
      <c r="C162" s="181" t="s">
        <v>239</v>
      </c>
      <c r="D162" s="42" t="s">
        <v>212</v>
      </c>
      <c r="E162" s="178">
        <f>1.33*1*25/27</f>
        <v>1.2314814814814814</v>
      </c>
      <c r="F162" s="179">
        <v>0.05</v>
      </c>
      <c r="G162" s="178">
        <f t="shared" ref="G162:G163" si="152">E162+(E162*F162)</f>
        <v>1.2930555555555554</v>
      </c>
      <c r="H162" s="6" t="s">
        <v>122</v>
      </c>
      <c r="I162" s="172">
        <v>0.58333333333333337</v>
      </c>
      <c r="J162" s="3">
        <f t="shared" ref="J162:J164" si="153">I162*G162</f>
        <v>0.75428240740740737</v>
      </c>
      <c r="K162" s="127">
        <v>66.41</v>
      </c>
      <c r="L162" s="127">
        <f t="shared" ref="L162:L164" si="154">K162*J162</f>
        <v>50.091894675925921</v>
      </c>
      <c r="M162" s="127">
        <v>0</v>
      </c>
      <c r="N162" s="129">
        <f t="shared" ref="N162:N164" si="155">M162*G162</f>
        <v>0</v>
      </c>
      <c r="O162" s="180">
        <f t="shared" ref="O162:O164" si="156">L162+N162</f>
        <v>50.091894675925921</v>
      </c>
      <c r="P162" s="125"/>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row>
    <row r="163" spans="1:45" s="120" customFormat="1" ht="18" customHeight="1" x14ac:dyDescent="0.2">
      <c r="A163" s="122">
        <f t="shared" si="126"/>
        <v>89</v>
      </c>
      <c r="B163" s="181" t="s">
        <v>239</v>
      </c>
      <c r="C163" s="181" t="s">
        <v>239</v>
      </c>
      <c r="D163" s="42" t="s">
        <v>213</v>
      </c>
      <c r="E163" s="178">
        <f>(1.17*1*77)/27</f>
        <v>3.3366666666666664</v>
      </c>
      <c r="F163" s="179">
        <v>0.05</v>
      </c>
      <c r="G163" s="178">
        <f t="shared" si="152"/>
        <v>3.5034999999999998</v>
      </c>
      <c r="H163" s="6" t="s">
        <v>122</v>
      </c>
      <c r="I163" s="172">
        <v>0.58333333333333337</v>
      </c>
      <c r="J163" s="3">
        <f t="shared" si="153"/>
        <v>2.0437083333333335</v>
      </c>
      <c r="K163" s="127">
        <v>66.41</v>
      </c>
      <c r="L163" s="127">
        <f t="shared" si="154"/>
        <v>135.72267041666666</v>
      </c>
      <c r="M163" s="127">
        <v>0</v>
      </c>
      <c r="N163" s="129">
        <f t="shared" si="155"/>
        <v>0</v>
      </c>
      <c r="O163" s="180">
        <f t="shared" si="156"/>
        <v>135.72267041666666</v>
      </c>
      <c r="P163" s="125"/>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row>
    <row r="164" spans="1:45" s="120" customFormat="1" ht="18" customHeight="1" x14ac:dyDescent="0.2">
      <c r="A164" s="122">
        <f t="shared" si="126"/>
        <v>90</v>
      </c>
      <c r="B164" s="181" t="s">
        <v>239</v>
      </c>
      <c r="C164" s="181" t="s">
        <v>239</v>
      </c>
      <c r="D164" s="42" t="s">
        <v>138</v>
      </c>
      <c r="E164" s="178">
        <f>1*6.25*5.67*7/27</f>
        <v>9.1875</v>
      </c>
      <c r="F164" s="179">
        <v>0.05</v>
      </c>
      <c r="G164" s="178">
        <f t="shared" ref="G164" si="157">E164+(E164*F164)</f>
        <v>9.6468749999999996</v>
      </c>
      <c r="H164" s="6" t="s">
        <v>122</v>
      </c>
      <c r="I164" s="172">
        <v>0.58333333333333337</v>
      </c>
      <c r="J164" s="3">
        <f t="shared" si="153"/>
        <v>5.6273437500000005</v>
      </c>
      <c r="K164" s="127">
        <v>66.41</v>
      </c>
      <c r="L164" s="127">
        <f t="shared" si="154"/>
        <v>373.7118984375</v>
      </c>
      <c r="M164" s="127">
        <v>0</v>
      </c>
      <c r="N164" s="129">
        <f t="shared" si="155"/>
        <v>0</v>
      </c>
      <c r="O164" s="180">
        <f t="shared" si="156"/>
        <v>373.7118984375</v>
      </c>
      <c r="P164" s="125"/>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row>
    <row r="165" spans="1:45" s="120" customFormat="1" x14ac:dyDescent="0.2">
      <c r="A165" s="122" t="str">
        <f t="shared" si="126"/>
        <v/>
      </c>
      <c r="B165" s="181"/>
      <c r="C165" s="181"/>
      <c r="D165" s="182"/>
      <c r="E165" s="178"/>
      <c r="F165" s="179"/>
      <c r="G165" s="178"/>
      <c r="H165" s="6"/>
      <c r="I165" s="172"/>
      <c r="J165" s="3"/>
      <c r="K165" s="127" t="s">
        <v>243</v>
      </c>
      <c r="L165" s="127"/>
      <c r="M165" s="127"/>
      <c r="N165" s="129"/>
      <c r="O165" s="180"/>
      <c r="P165" s="125"/>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row>
    <row r="166" spans="1:45" s="120" customFormat="1" ht="18" customHeight="1" x14ac:dyDescent="0.2">
      <c r="A166" s="122" t="str">
        <f t="shared" si="126"/>
        <v/>
      </c>
      <c r="B166" s="181"/>
      <c r="C166" s="181"/>
      <c r="D166" s="183" t="s">
        <v>133</v>
      </c>
      <c r="E166" s="178"/>
      <c r="F166" s="179"/>
      <c r="G166" s="178"/>
      <c r="H166" s="6"/>
      <c r="I166" s="172"/>
      <c r="J166" s="3"/>
      <c r="K166" s="127" t="s">
        <v>243</v>
      </c>
      <c r="L166" s="127"/>
      <c r="M166" s="127"/>
      <c r="N166" s="129"/>
      <c r="O166" s="180"/>
      <c r="P166" s="125"/>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row>
    <row r="167" spans="1:45" s="120" customFormat="1" ht="18" customHeight="1" x14ac:dyDescent="0.2">
      <c r="A167" s="122">
        <f t="shared" si="126"/>
        <v>91</v>
      </c>
      <c r="B167" s="181" t="s">
        <v>239</v>
      </c>
      <c r="C167" s="181" t="s">
        <v>239</v>
      </c>
      <c r="D167" s="42" t="s">
        <v>134</v>
      </c>
      <c r="E167" s="178">
        <f>E162-((3.14*0.33*0.33/4)*59.67)/27</f>
        <v>1.0425563164814813</v>
      </c>
      <c r="F167" s="179">
        <v>0.05</v>
      </c>
      <c r="G167" s="178">
        <f t="shared" ref="G167:G168" si="158">E167+(E167*F167)</f>
        <v>1.0946841323055554</v>
      </c>
      <c r="H167" s="6" t="s">
        <v>122</v>
      </c>
      <c r="I167" s="172">
        <v>0.33333333333333331</v>
      </c>
      <c r="J167" s="3">
        <f t="shared" ref="J167:J168" si="159">I167*G167</f>
        <v>0.36489471076851843</v>
      </c>
      <c r="K167" s="127">
        <v>66.41</v>
      </c>
      <c r="L167" s="127">
        <f t="shared" ref="L167:L168" si="160">K167*J167</f>
        <v>24.232657742137306</v>
      </c>
      <c r="M167" s="127">
        <v>0</v>
      </c>
      <c r="N167" s="129">
        <f t="shared" ref="N167:N168" si="161">M167*G167</f>
        <v>0</v>
      </c>
      <c r="O167" s="180">
        <f t="shared" ref="O167:O168" si="162">L167+N167</f>
        <v>24.232657742137306</v>
      </c>
      <c r="P167" s="125"/>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row>
    <row r="168" spans="1:45" s="120" customFormat="1" ht="18" customHeight="1" x14ac:dyDescent="0.2">
      <c r="A168" s="122">
        <f t="shared" si="126"/>
        <v>92</v>
      </c>
      <c r="B168" s="181" t="s">
        <v>239</v>
      </c>
      <c r="C168" s="181" t="s">
        <v>239</v>
      </c>
      <c r="D168" s="42" t="s">
        <v>135</v>
      </c>
      <c r="E168" s="178">
        <f>E163-((3.14*0.17*0.17/4)*41)/27</f>
        <v>3.3022167962962961</v>
      </c>
      <c r="F168" s="179">
        <v>0.05</v>
      </c>
      <c r="G168" s="178">
        <f t="shared" si="158"/>
        <v>3.4673276361111109</v>
      </c>
      <c r="H168" s="6" t="s">
        <v>122</v>
      </c>
      <c r="I168" s="172">
        <v>0.33333333333333331</v>
      </c>
      <c r="J168" s="3">
        <f t="shared" si="159"/>
        <v>1.1557758787037036</v>
      </c>
      <c r="K168" s="127">
        <v>66.41</v>
      </c>
      <c r="L168" s="127">
        <f t="shared" si="160"/>
        <v>76.755076104712955</v>
      </c>
      <c r="M168" s="127">
        <v>0</v>
      </c>
      <c r="N168" s="129">
        <f t="shared" si="161"/>
        <v>0</v>
      </c>
      <c r="O168" s="180">
        <f t="shared" si="162"/>
        <v>76.755076104712955</v>
      </c>
      <c r="P168" s="125"/>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row>
    <row r="169" spans="1:45" s="120" customFormat="1" x14ac:dyDescent="0.2">
      <c r="A169" s="122" t="str">
        <f t="shared" si="126"/>
        <v/>
      </c>
      <c r="B169" s="181"/>
      <c r="C169" s="181"/>
      <c r="D169" s="182"/>
      <c r="E169" s="178"/>
      <c r="F169" s="179"/>
      <c r="G169" s="178"/>
      <c r="H169" s="6"/>
      <c r="I169" s="172"/>
      <c r="J169" s="3"/>
      <c r="K169" s="127" t="s">
        <v>243</v>
      </c>
      <c r="L169" s="127"/>
      <c r="M169" s="127"/>
      <c r="N169" s="129"/>
      <c r="O169" s="180"/>
      <c r="P169" s="125"/>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row>
    <row r="170" spans="1:45" s="120" customFormat="1" ht="18" customHeight="1" x14ac:dyDescent="0.2">
      <c r="A170" s="122">
        <f t="shared" si="126"/>
        <v>93</v>
      </c>
      <c r="B170" s="181"/>
      <c r="C170" s="181"/>
      <c r="D170" s="42" t="s">
        <v>136</v>
      </c>
      <c r="E170" s="178">
        <f>(SUM(E162:E164)-SUM(E167:E168))*1.33</f>
        <v>12.516463797042594</v>
      </c>
      <c r="F170" s="179">
        <v>0.05</v>
      </c>
      <c r="G170" s="178">
        <f t="shared" ref="G170" si="163">E170+(E170*F170)</f>
        <v>13.142286986894723</v>
      </c>
      <c r="H170" s="6" t="s">
        <v>122</v>
      </c>
      <c r="I170" s="172">
        <v>0.25</v>
      </c>
      <c r="J170" s="3">
        <f t="shared" ref="J170" si="164">I170*G170</f>
        <v>3.2855717467236807</v>
      </c>
      <c r="K170" s="127">
        <v>66.41</v>
      </c>
      <c r="L170" s="127">
        <f t="shared" ref="L170" si="165">K170*J170</f>
        <v>218.19481969991963</v>
      </c>
      <c r="M170" s="127">
        <v>0</v>
      </c>
      <c r="N170" s="129">
        <f t="shared" ref="N170" si="166">M170*G170</f>
        <v>0</v>
      </c>
      <c r="O170" s="180">
        <f t="shared" ref="O170" si="167">L170+N170</f>
        <v>218.19481969991963</v>
      </c>
      <c r="P170" s="125"/>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row>
    <row r="171" spans="1:45" s="120" customFormat="1" ht="15.75" customHeight="1" thickBot="1" x14ac:dyDescent="0.25">
      <c r="A171" s="122" t="str">
        <f t="shared" si="126"/>
        <v/>
      </c>
      <c r="B171" s="6"/>
      <c r="C171" s="6"/>
      <c r="D171" s="42"/>
      <c r="E171" s="178"/>
      <c r="F171" s="179"/>
      <c r="G171" s="178"/>
      <c r="H171" s="6"/>
      <c r="I171" s="127"/>
      <c r="J171" s="3"/>
      <c r="K171" s="127" t="s">
        <v>243</v>
      </c>
      <c r="L171" s="127"/>
      <c r="M171" s="127"/>
      <c r="N171" s="129"/>
      <c r="O171" s="180"/>
      <c r="P171" s="125"/>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row>
    <row r="172" spans="1:45" s="120" customFormat="1" x14ac:dyDescent="0.2">
      <c r="A172" s="160" t="str">
        <f t="shared" si="126"/>
        <v/>
      </c>
      <c r="B172" s="169"/>
      <c r="C172" s="169"/>
      <c r="D172" s="132" t="s">
        <v>17</v>
      </c>
      <c r="E172" s="162"/>
      <c r="F172" s="163"/>
      <c r="G172" s="162"/>
      <c r="H172" s="164"/>
      <c r="I172" s="170"/>
      <c r="J172" s="170"/>
      <c r="K172" s="171" t="s">
        <v>243</v>
      </c>
      <c r="L172" s="165" t="str">
        <f>IF(H172&lt;&gt;"",0.4*N172,"")</f>
        <v/>
      </c>
      <c r="M172" s="165"/>
      <c r="N172" s="166"/>
      <c r="O172" s="167"/>
      <c r="P172" s="168">
        <f>SUM(O161:O171)</f>
        <v>878.70901707686255</v>
      </c>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row>
    <row r="173" spans="1:45" s="120" customFormat="1" x14ac:dyDescent="0.2">
      <c r="A173" s="140" t="str">
        <f t="shared" si="126"/>
        <v/>
      </c>
      <c r="B173" s="141"/>
      <c r="C173" s="156">
        <v>330000</v>
      </c>
      <c r="D173" s="142" t="s">
        <v>120</v>
      </c>
      <c r="E173" s="143"/>
      <c r="F173" s="144"/>
      <c r="G173" s="143"/>
      <c r="H173" s="141"/>
      <c r="I173" s="141"/>
      <c r="J173" s="141"/>
      <c r="K173" s="141" t="s">
        <v>243</v>
      </c>
      <c r="L173" s="145"/>
      <c r="M173" s="145"/>
      <c r="N173" s="146"/>
      <c r="O173" s="147"/>
      <c r="P173" s="148"/>
      <c r="Q173" s="64"/>
      <c r="R173" s="64"/>
      <c r="S173" s="64"/>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c r="AQ173" s="64"/>
      <c r="AR173" s="64"/>
      <c r="AS173" s="64"/>
    </row>
    <row r="174" spans="1:45" s="120" customFormat="1" x14ac:dyDescent="0.2">
      <c r="A174" s="122" t="str">
        <f t="shared" si="126"/>
        <v/>
      </c>
      <c r="B174" s="6"/>
      <c r="C174" s="6"/>
      <c r="D174" s="42"/>
      <c r="E174" s="178"/>
      <c r="F174" s="179"/>
      <c r="G174" s="178"/>
      <c r="H174" s="6"/>
      <c r="I174" s="127"/>
      <c r="J174" s="3"/>
      <c r="K174" s="127" t="s">
        <v>243</v>
      </c>
      <c r="L174" s="127"/>
      <c r="M174" s="127"/>
      <c r="N174" s="129"/>
      <c r="O174" s="180"/>
      <c r="P174" s="125"/>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c r="AQ174" s="64"/>
      <c r="AR174" s="64"/>
      <c r="AS174" s="64"/>
    </row>
    <row r="175" spans="1:45" s="120" customFormat="1" ht="18" customHeight="1" x14ac:dyDescent="0.2">
      <c r="A175" s="122" t="str">
        <f t="shared" si="126"/>
        <v/>
      </c>
      <c r="B175" s="181"/>
      <c r="C175" s="181"/>
      <c r="D175" s="183" t="s">
        <v>132</v>
      </c>
      <c r="E175" s="178"/>
      <c r="F175" s="179"/>
      <c r="G175" s="178"/>
      <c r="H175" s="6"/>
      <c r="I175" s="172"/>
      <c r="J175" s="3"/>
      <c r="K175" s="127" t="s">
        <v>243</v>
      </c>
      <c r="L175" s="127"/>
      <c r="M175" s="127"/>
      <c r="N175" s="129"/>
      <c r="O175" s="180"/>
      <c r="P175" s="125"/>
      <c r="Q175" s="64"/>
      <c r="R175" s="64"/>
      <c r="S175" s="64"/>
      <c r="T175" s="64"/>
      <c r="U175" s="64"/>
      <c r="V175" s="64"/>
      <c r="W175" s="64"/>
      <c r="X175" s="64"/>
      <c r="Y175" s="64"/>
      <c r="Z175" s="64"/>
      <c r="AA175" s="64"/>
      <c r="AB175" s="64"/>
      <c r="AC175" s="64"/>
      <c r="AD175" s="64"/>
      <c r="AE175" s="64"/>
      <c r="AF175" s="64"/>
      <c r="AG175" s="64"/>
      <c r="AH175" s="64"/>
      <c r="AI175" s="64"/>
      <c r="AJ175" s="64"/>
      <c r="AK175" s="64"/>
      <c r="AL175" s="64"/>
      <c r="AM175" s="64"/>
      <c r="AN175" s="64"/>
      <c r="AO175" s="64"/>
      <c r="AP175" s="64"/>
      <c r="AQ175" s="64"/>
      <c r="AR175" s="64"/>
      <c r="AS175" s="64"/>
    </row>
    <row r="176" spans="1:45" s="120" customFormat="1" ht="31.5" x14ac:dyDescent="0.2">
      <c r="A176" s="122">
        <f t="shared" si="126"/>
        <v>94</v>
      </c>
      <c r="B176" s="181" t="s">
        <v>240</v>
      </c>
      <c r="C176" s="181" t="s">
        <v>240</v>
      </c>
      <c r="D176" s="42" t="s">
        <v>222</v>
      </c>
      <c r="E176" s="178">
        <v>1</v>
      </c>
      <c r="F176" s="179">
        <v>0</v>
      </c>
      <c r="G176" s="178">
        <f t="shared" ref="G176" si="168">E176+(E176*F176)</f>
        <v>1</v>
      </c>
      <c r="H176" s="6" t="s">
        <v>110</v>
      </c>
      <c r="I176" s="172">
        <v>16.479629629629631</v>
      </c>
      <c r="J176" s="3">
        <f t="shared" ref="J176" si="169">I176*G176</f>
        <v>16.479629629629631</v>
      </c>
      <c r="K176" s="127">
        <v>66.41</v>
      </c>
      <c r="L176" s="127">
        <f t="shared" ref="L176" si="170">K176*J176</f>
        <v>1094.4122037037037</v>
      </c>
      <c r="M176" s="127">
        <v>8899</v>
      </c>
      <c r="N176" s="129">
        <f t="shared" ref="N176" si="171">M176*G176</f>
        <v>8899</v>
      </c>
      <c r="O176" s="180">
        <f t="shared" ref="O176" si="172">L176+N176</f>
        <v>9993.4122037037032</v>
      </c>
      <c r="P176" s="125"/>
      <c r="Q176" s="64"/>
      <c r="R176" s="64"/>
      <c r="S176" s="64"/>
      <c r="T176" s="64"/>
      <c r="U176" s="64"/>
      <c r="V176" s="64"/>
      <c r="W176" s="64"/>
      <c r="X176" s="64"/>
      <c r="Y176" s="64"/>
      <c r="Z176" s="64"/>
      <c r="AA176" s="64"/>
      <c r="AB176" s="64"/>
      <c r="AC176" s="64"/>
      <c r="AD176" s="64"/>
      <c r="AE176" s="64"/>
      <c r="AF176" s="64"/>
      <c r="AG176" s="64"/>
      <c r="AH176" s="64"/>
      <c r="AI176" s="64"/>
      <c r="AJ176" s="64"/>
      <c r="AK176" s="64"/>
      <c r="AL176" s="64"/>
      <c r="AM176" s="64"/>
      <c r="AN176" s="64"/>
      <c r="AO176" s="64"/>
      <c r="AP176" s="64"/>
      <c r="AQ176" s="64"/>
      <c r="AR176" s="64"/>
      <c r="AS176" s="64"/>
    </row>
    <row r="177" spans="1:45" s="120" customFormat="1" x14ac:dyDescent="0.2">
      <c r="A177" s="122" t="str">
        <f t="shared" si="126"/>
        <v/>
      </c>
      <c r="B177" s="181"/>
      <c r="C177" s="181"/>
      <c r="D177" s="182"/>
      <c r="E177" s="178"/>
      <c r="F177" s="179"/>
      <c r="G177" s="178"/>
      <c r="H177" s="6"/>
      <c r="I177" s="172"/>
      <c r="J177" s="3"/>
      <c r="K177" s="127" t="s">
        <v>243</v>
      </c>
      <c r="L177" s="127"/>
      <c r="M177" s="127"/>
      <c r="N177" s="129"/>
      <c r="O177" s="180"/>
      <c r="P177" s="125"/>
      <c r="Q177" s="64"/>
      <c r="R177" s="64"/>
      <c r="S177" s="64"/>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c r="AQ177" s="64"/>
      <c r="AR177" s="64"/>
      <c r="AS177" s="64"/>
    </row>
    <row r="178" spans="1:45" s="120" customFormat="1" ht="18" customHeight="1" x14ac:dyDescent="0.2">
      <c r="A178" s="122" t="str">
        <f t="shared" si="126"/>
        <v/>
      </c>
      <c r="B178" s="6"/>
      <c r="C178" s="6"/>
      <c r="D178" s="183" t="s">
        <v>176</v>
      </c>
      <c r="E178" s="178"/>
      <c r="F178" s="179"/>
      <c r="G178" s="178"/>
      <c r="H178" s="6"/>
      <c r="I178" s="127"/>
      <c r="J178" s="3"/>
      <c r="K178" s="127" t="s">
        <v>243</v>
      </c>
      <c r="L178" s="127"/>
      <c r="M178" s="127"/>
      <c r="N178" s="129"/>
      <c r="O178" s="180"/>
      <c r="P178" s="125"/>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row>
    <row r="179" spans="1:45" s="120" customFormat="1" ht="18" customHeight="1" x14ac:dyDescent="0.2">
      <c r="A179" s="122">
        <f t="shared" si="126"/>
        <v>95</v>
      </c>
      <c r="B179" s="181" t="s">
        <v>240</v>
      </c>
      <c r="C179" s="181" t="s">
        <v>240</v>
      </c>
      <c r="D179" s="42" t="s">
        <v>214</v>
      </c>
      <c r="E179" s="178">
        <v>25</v>
      </c>
      <c r="F179" s="179">
        <v>0.05</v>
      </c>
      <c r="G179" s="178">
        <f t="shared" ref="G179" si="173">E179+(E179*F179)</f>
        <v>26.25</v>
      </c>
      <c r="H179" s="6" t="s">
        <v>109</v>
      </c>
      <c r="I179" s="172">
        <v>0.32000000000000006</v>
      </c>
      <c r="J179" s="3">
        <f t="shared" ref="J179:J180" si="174">I179*G179</f>
        <v>8.4000000000000021</v>
      </c>
      <c r="K179" s="127">
        <v>66.41</v>
      </c>
      <c r="L179" s="127">
        <f t="shared" ref="L179:L180" si="175">K179*J179</f>
        <v>557.84400000000016</v>
      </c>
      <c r="M179" s="127">
        <v>28.799999999999997</v>
      </c>
      <c r="N179" s="129">
        <f t="shared" ref="N179:N180" si="176">M179*G179</f>
        <v>755.99999999999989</v>
      </c>
      <c r="O179" s="180">
        <f t="shared" ref="O179:O180" si="177">L179+N179</f>
        <v>1313.8440000000001</v>
      </c>
      <c r="P179" s="125"/>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row>
    <row r="180" spans="1:45" s="120" customFormat="1" ht="18" customHeight="1" x14ac:dyDescent="0.2">
      <c r="A180" s="122">
        <f t="shared" si="126"/>
        <v>96</v>
      </c>
      <c r="B180" s="181" t="s">
        <v>240</v>
      </c>
      <c r="C180" s="181" t="s">
        <v>240</v>
      </c>
      <c r="D180" s="42" t="s">
        <v>216</v>
      </c>
      <c r="E180" s="178">
        <v>77</v>
      </c>
      <c r="F180" s="179">
        <v>0.05</v>
      </c>
      <c r="G180" s="178">
        <f t="shared" ref="G180" si="178">E180+(E180*F180)</f>
        <v>80.849999999999994</v>
      </c>
      <c r="H180" s="6" t="s">
        <v>109</v>
      </c>
      <c r="I180" s="172">
        <v>0.32000000000000006</v>
      </c>
      <c r="J180" s="3">
        <f t="shared" si="174"/>
        <v>25.872000000000003</v>
      </c>
      <c r="K180" s="127">
        <v>66.41</v>
      </c>
      <c r="L180" s="127">
        <f t="shared" si="175"/>
        <v>1718.1595200000002</v>
      </c>
      <c r="M180" s="127">
        <v>28.799999999999997</v>
      </c>
      <c r="N180" s="129">
        <f t="shared" si="176"/>
        <v>2328.4799999999996</v>
      </c>
      <c r="O180" s="180">
        <f t="shared" si="177"/>
        <v>4046.6395199999997</v>
      </c>
      <c r="P180" s="125"/>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row>
    <row r="181" spans="1:45" s="120" customFormat="1" x14ac:dyDescent="0.2">
      <c r="A181" s="122" t="str">
        <f t="shared" si="126"/>
        <v/>
      </c>
      <c r="B181" s="181"/>
      <c r="C181" s="181"/>
      <c r="D181" s="42"/>
      <c r="E181" s="178"/>
      <c r="F181" s="179"/>
      <c r="G181" s="178"/>
      <c r="H181" s="6"/>
      <c r="I181" s="175"/>
      <c r="J181" s="3"/>
      <c r="K181" s="173"/>
      <c r="L181" s="173"/>
      <c r="M181" s="173"/>
      <c r="N181" s="174"/>
      <c r="O181" s="180"/>
      <c r="P181" s="125"/>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row>
    <row r="182" spans="1:45" s="120" customFormat="1" ht="18" customHeight="1" x14ac:dyDescent="0.2">
      <c r="A182" s="122" t="str">
        <f t="shared" si="126"/>
        <v/>
      </c>
      <c r="B182" s="181"/>
      <c r="C182" s="181"/>
      <c r="D182" s="182" t="s">
        <v>215</v>
      </c>
      <c r="E182" s="178"/>
      <c r="F182" s="179"/>
      <c r="G182" s="178"/>
      <c r="H182" s="6"/>
      <c r="I182" s="127"/>
      <c r="J182" s="3"/>
      <c r="K182" s="127"/>
      <c r="L182" s="127"/>
      <c r="M182" s="173"/>
      <c r="N182" s="129"/>
      <c r="O182" s="180"/>
      <c r="P182" s="125"/>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row>
    <row r="183" spans="1:45" s="120" customFormat="1" ht="15.75" customHeight="1" thickBot="1" x14ac:dyDescent="0.25">
      <c r="A183" s="122" t="str">
        <f t="shared" si="126"/>
        <v/>
      </c>
      <c r="B183" s="181"/>
      <c r="C183" s="181"/>
      <c r="D183" s="42"/>
      <c r="E183" s="178"/>
      <c r="F183" s="179"/>
      <c r="G183" s="178"/>
      <c r="H183" s="6"/>
      <c r="I183" s="175"/>
      <c r="J183" s="3"/>
      <c r="K183" s="173"/>
      <c r="L183" s="173"/>
      <c r="M183" s="173"/>
      <c r="N183" s="174"/>
      <c r="O183" s="180"/>
      <c r="P183" s="125"/>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row>
    <row r="184" spans="1:45" s="120" customFormat="1" ht="16.5" thickBot="1" x14ac:dyDescent="0.25">
      <c r="A184" s="121" t="str">
        <f>IF(H184&lt;&gt;"",1+MAX(A10:A183),"")</f>
        <v/>
      </c>
      <c r="B184" s="181"/>
      <c r="C184" s="181"/>
      <c r="D184" s="132" t="s">
        <v>17</v>
      </c>
      <c r="E184" s="133"/>
      <c r="F184" s="134"/>
      <c r="G184" s="133"/>
      <c r="H184" s="135"/>
      <c r="I184" s="157"/>
      <c r="J184" s="157"/>
      <c r="K184" s="158"/>
      <c r="L184" s="136" t="str">
        <f>IF(H184&lt;&gt;"",0.4*N184,"")</f>
        <v/>
      </c>
      <c r="M184" s="136" t="str">
        <f>IF(H184&lt;&gt;"",N184-L184,"")</f>
        <v/>
      </c>
      <c r="N184" s="137"/>
      <c r="O184" s="138"/>
      <c r="P184" s="139">
        <f>SUM(O174:O183)</f>
        <v>15353.895723703703</v>
      </c>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row>
    <row r="185" spans="1:45" ht="16.5" thickBot="1" x14ac:dyDescent="0.25">
      <c r="A185" s="194" t="s">
        <v>18</v>
      </c>
      <c r="B185" s="195"/>
      <c r="C185" s="195"/>
      <c r="D185" s="195"/>
      <c r="E185" s="195"/>
      <c r="F185" s="195"/>
      <c r="G185" s="195"/>
      <c r="H185" s="195"/>
      <c r="I185" s="195"/>
      <c r="J185" s="195"/>
      <c r="K185" s="196"/>
      <c r="L185" s="176">
        <f>SUM(L6:L184)</f>
        <v>23261.380942288102</v>
      </c>
      <c r="M185" s="177"/>
      <c r="N185" s="176">
        <f>SUM(N6:N184)</f>
        <v>56972.232092258448</v>
      </c>
      <c r="O185" s="159">
        <f>SUM(O6:O184)</f>
        <v>80233.613034546564</v>
      </c>
      <c r="P185" s="159">
        <f>SUM(P6:P184)</f>
        <v>80233.613034546564</v>
      </c>
    </row>
    <row r="186" spans="1:45" ht="16.5" thickBot="1" x14ac:dyDescent="0.25">
      <c r="A186" s="194" t="s">
        <v>19</v>
      </c>
      <c r="B186" s="195"/>
      <c r="C186" s="195"/>
      <c r="D186" s="195"/>
      <c r="E186" s="195"/>
      <c r="F186" s="195"/>
      <c r="G186" s="195"/>
      <c r="H186" s="195"/>
      <c r="I186" s="195"/>
      <c r="J186" s="195"/>
      <c r="K186" s="195"/>
      <c r="L186" s="195"/>
      <c r="M186" s="196"/>
      <c r="N186" s="124">
        <v>8.5000000000000006E-2</v>
      </c>
      <c r="O186" s="123"/>
      <c r="P186" s="123">
        <f>P185*N186</f>
        <v>6819.8571079364583</v>
      </c>
    </row>
    <row r="187" spans="1:45" ht="16.5" thickBot="1" x14ac:dyDescent="0.25">
      <c r="A187" s="194" t="s">
        <v>20</v>
      </c>
      <c r="B187" s="195"/>
      <c r="C187" s="195"/>
      <c r="D187" s="195"/>
      <c r="E187" s="195"/>
      <c r="F187" s="195"/>
      <c r="G187" s="195"/>
      <c r="H187" s="195"/>
      <c r="I187" s="195"/>
      <c r="J187" s="195"/>
      <c r="K187" s="195"/>
      <c r="L187" s="195"/>
      <c r="M187" s="196"/>
      <c r="N187" s="131">
        <v>0.1</v>
      </c>
      <c r="O187" s="123"/>
      <c r="P187" s="123">
        <f>P185*N187</f>
        <v>8023.361303454657</v>
      </c>
    </row>
    <row r="188" spans="1:45" ht="16.5" thickBot="1" x14ac:dyDescent="0.25">
      <c r="A188" s="194" t="s">
        <v>21</v>
      </c>
      <c r="B188" s="195"/>
      <c r="C188" s="195"/>
      <c r="D188" s="195"/>
      <c r="E188" s="195"/>
      <c r="F188" s="195"/>
      <c r="G188" s="195"/>
      <c r="H188" s="195"/>
      <c r="I188" s="195"/>
      <c r="J188" s="195"/>
      <c r="K188" s="195"/>
      <c r="L188" s="195"/>
      <c r="M188" s="196"/>
      <c r="N188" s="131">
        <v>0.05</v>
      </c>
      <c r="O188" s="123"/>
      <c r="P188" s="123">
        <f>P185*N188</f>
        <v>4011.6806517273285</v>
      </c>
    </row>
    <row r="189" spans="1:45" ht="16.5" thickBot="1" x14ac:dyDescent="0.25">
      <c r="A189" s="194" t="s">
        <v>67</v>
      </c>
      <c r="B189" s="195"/>
      <c r="C189" s="195"/>
      <c r="D189" s="195"/>
      <c r="E189" s="195"/>
      <c r="F189" s="195"/>
      <c r="G189" s="195"/>
      <c r="H189" s="195"/>
      <c r="I189" s="195"/>
      <c r="J189" s="195"/>
      <c r="K189" s="195"/>
      <c r="L189" s="195"/>
      <c r="M189" s="195"/>
      <c r="N189" s="195"/>
      <c r="O189" s="196"/>
      <c r="P189" s="159">
        <f>SUM(P185:P188)</f>
        <v>99088.512097665007</v>
      </c>
    </row>
    <row r="190" spans="1:45" s="120" customFormat="1" ht="16.5" thickBot="1" x14ac:dyDescent="0.25">
      <c r="A190" s="209" t="s">
        <v>112</v>
      </c>
      <c r="B190" s="210"/>
      <c r="C190" s="210"/>
      <c r="D190" s="210"/>
      <c r="E190" s="210"/>
      <c r="F190" s="210"/>
      <c r="G190" s="210"/>
      <c r="H190" s="210"/>
      <c r="I190" s="210"/>
      <c r="J190" s="210"/>
      <c r="K190" s="210"/>
      <c r="L190" s="210"/>
      <c r="M190" s="210"/>
      <c r="N190" s="210"/>
      <c r="O190" s="210"/>
      <c r="P190" s="211"/>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4"/>
      <c r="AR190" s="64"/>
      <c r="AS190" s="64"/>
    </row>
    <row r="191" spans="1:45" s="120" customFormat="1" ht="16.5" thickBot="1" x14ac:dyDescent="0.25">
      <c r="A191" s="212" t="s">
        <v>111</v>
      </c>
      <c r="B191" s="213"/>
      <c r="C191" s="213"/>
      <c r="D191" s="213"/>
      <c r="E191" s="213"/>
      <c r="F191" s="213"/>
      <c r="G191" s="213"/>
      <c r="H191" s="213"/>
      <c r="I191" s="213"/>
      <c r="J191" s="213"/>
      <c r="K191" s="213"/>
      <c r="L191" s="213"/>
      <c r="M191" s="213"/>
      <c r="N191" s="213"/>
      <c r="O191" s="213"/>
      <c r="P191" s="214"/>
      <c r="Q191" s="64"/>
      <c r="R191" s="64"/>
      <c r="S191" s="64"/>
      <c r="T191" s="64"/>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4"/>
      <c r="AR191" s="64"/>
      <c r="AS191" s="64"/>
    </row>
  </sheetData>
  <mergeCells count="11">
    <mergeCell ref="A187:M187"/>
    <mergeCell ref="A188:M188"/>
    <mergeCell ref="A189:O189"/>
    <mergeCell ref="A190:P190"/>
    <mergeCell ref="A191:P191"/>
    <mergeCell ref="N1:P4"/>
    <mergeCell ref="A186:M186"/>
    <mergeCell ref="A1:B4"/>
    <mergeCell ref="C1:M2"/>
    <mergeCell ref="C3:M4"/>
    <mergeCell ref="A185:K185"/>
  </mergeCells>
  <printOptions horizontalCentered="1"/>
  <pageMargins left="0.7" right="0.7" top="0.75" bottom="0.75" header="0.3" footer="0.3"/>
  <pageSetup scale="43" fitToHeight="0" orientation="landscape"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22</v>
      </c>
      <c r="D2" s="60" t="s">
        <v>23</v>
      </c>
      <c r="E2" s="61"/>
      <c r="F2" s="61"/>
      <c r="G2" s="61"/>
      <c r="H2" s="64"/>
      <c r="I2" s="63"/>
    </row>
    <row r="3" spans="1:16" x14ac:dyDescent="0.2">
      <c r="C3" s="65" t="s">
        <v>24</v>
      </c>
      <c r="D3" s="60" t="s">
        <v>25</v>
      </c>
      <c r="E3" s="61"/>
      <c r="F3" s="61"/>
      <c r="G3" s="61"/>
      <c r="H3" s="64"/>
      <c r="I3" s="63"/>
    </row>
    <row r="4" spans="1:16" x14ac:dyDescent="0.2">
      <c r="C4" s="64"/>
      <c r="D4" s="60" t="s">
        <v>26</v>
      </c>
      <c r="E4" s="61"/>
      <c r="F4" s="61"/>
      <c r="G4" s="61"/>
      <c r="H4" s="64"/>
      <c r="I4" s="63"/>
    </row>
    <row r="5" spans="1:16" x14ac:dyDescent="0.2">
      <c r="C5" s="61"/>
      <c r="D5" s="61"/>
      <c r="E5" s="61"/>
      <c r="F5" s="61"/>
      <c r="H5" s="60"/>
    </row>
    <row r="6" spans="1:16" x14ac:dyDescent="0.2">
      <c r="G6" s="64"/>
      <c r="H6" s="69" t="s">
        <v>27</v>
      </c>
      <c r="I6" s="70">
        <f ca="1">TODAY()</f>
        <v>46231</v>
      </c>
    </row>
    <row r="7" spans="1:16" s="74" customFormat="1" x14ac:dyDescent="0.2">
      <c r="A7" s="24" t="s">
        <v>0</v>
      </c>
      <c r="B7" s="117" t="s">
        <v>28</v>
      </c>
      <c r="C7" s="71" t="s">
        <v>3</v>
      </c>
      <c r="D7" s="71" t="s">
        <v>4</v>
      </c>
      <c r="E7" s="71" t="s">
        <v>5</v>
      </c>
      <c r="F7" s="71" t="s">
        <v>6</v>
      </c>
      <c r="G7" s="72" t="s">
        <v>7</v>
      </c>
      <c r="H7" s="71" t="s">
        <v>29</v>
      </c>
      <c r="I7" s="73" t="s">
        <v>8</v>
      </c>
      <c r="L7" s="215" t="s">
        <v>30</v>
      </c>
      <c r="M7" s="215"/>
    </row>
    <row r="8" spans="1:16" x14ac:dyDescent="0.2">
      <c r="A8" s="58"/>
      <c r="B8" s="118"/>
      <c r="C8" s="75" t="s">
        <v>31</v>
      </c>
      <c r="D8" s="76"/>
      <c r="E8" s="76"/>
      <c r="F8" s="76"/>
      <c r="G8" s="77"/>
      <c r="H8" s="78"/>
      <c r="I8" s="79"/>
      <c r="L8" s="80" t="s">
        <v>32</v>
      </c>
      <c r="M8" s="80" t="s">
        <v>33</v>
      </c>
    </row>
    <row r="9" spans="1:16" ht="31.5" x14ac:dyDescent="0.2">
      <c r="A9" s="59">
        <v>1</v>
      </c>
      <c r="B9" s="84" t="s">
        <v>34</v>
      </c>
      <c r="C9" s="81" t="s">
        <v>35</v>
      </c>
      <c r="D9" s="82">
        <v>11635</v>
      </c>
      <c r="E9" s="83">
        <v>0.1</v>
      </c>
      <c r="F9" s="82">
        <f>D9*(1+E9)</f>
        <v>12798.500000000002</v>
      </c>
      <c r="G9" s="84" t="s">
        <v>36</v>
      </c>
      <c r="H9" s="85">
        <v>4</v>
      </c>
      <c r="I9" s="86">
        <f t="shared" ref="I9:I19" si="0">H9*F9</f>
        <v>51194.000000000007</v>
      </c>
      <c r="J9" s="64" t="s">
        <v>37</v>
      </c>
      <c r="K9" s="23" t="s">
        <v>38</v>
      </c>
      <c r="L9" s="80">
        <f>2520-80</f>
        <v>2440</v>
      </c>
      <c r="M9" s="80">
        <v>280</v>
      </c>
      <c r="N9" s="64">
        <f>(2440*2+290*2+2345+3830)</f>
        <v>11635</v>
      </c>
    </row>
    <row r="10" spans="1:16" ht="31.5" x14ac:dyDescent="0.2">
      <c r="A10" s="28">
        <v>2</v>
      </c>
      <c r="B10" s="23" t="s">
        <v>34</v>
      </c>
      <c r="C10" s="87" t="s">
        <v>39</v>
      </c>
      <c r="D10" s="88">
        <v>1185</v>
      </c>
      <c r="E10" s="89">
        <v>0.1</v>
      </c>
      <c r="F10" s="88">
        <f>D10*(1+E10)</f>
        <v>1303.5</v>
      </c>
      <c r="G10" s="23" t="s">
        <v>36</v>
      </c>
      <c r="H10" s="90">
        <v>4.5</v>
      </c>
      <c r="I10" s="91">
        <f t="shared" si="0"/>
        <v>5865.75</v>
      </c>
      <c r="J10" s="64" t="s">
        <v>40</v>
      </c>
      <c r="K10" s="23" t="s">
        <v>41</v>
      </c>
      <c r="L10" s="80">
        <f>210-80</f>
        <v>130</v>
      </c>
      <c r="M10" s="80">
        <v>80</v>
      </c>
      <c r="N10" s="64">
        <f>(280*2+325+300)</f>
        <v>1185</v>
      </c>
    </row>
    <row r="11" spans="1:16" ht="31.5" x14ac:dyDescent="0.2">
      <c r="A11" s="28">
        <v>3</v>
      </c>
      <c r="B11" s="23" t="s">
        <v>34</v>
      </c>
      <c r="C11" s="87" t="s">
        <v>42</v>
      </c>
      <c r="D11" s="88">
        <v>260</v>
      </c>
      <c r="E11" s="89">
        <v>0.1</v>
      </c>
      <c r="F11" s="88">
        <f t="shared" ref="F11:F19" si="1">D11*(1+E11)</f>
        <v>286</v>
      </c>
      <c r="G11" s="23" t="s">
        <v>36</v>
      </c>
      <c r="H11" s="90">
        <v>4.5</v>
      </c>
      <c r="I11" s="91">
        <f t="shared" si="0"/>
        <v>1287</v>
      </c>
      <c r="J11" s="64" t="s">
        <v>41</v>
      </c>
      <c r="K11" s="23" t="s">
        <v>43</v>
      </c>
      <c r="L11" s="80"/>
      <c r="M11" s="80"/>
      <c r="N11" s="64">
        <f>130*2</f>
        <v>260</v>
      </c>
    </row>
    <row r="12" spans="1:16" ht="31.5" x14ac:dyDescent="0.2">
      <c r="A12" s="28">
        <v>4</v>
      </c>
      <c r="B12" s="23" t="s">
        <v>34</v>
      </c>
      <c r="C12" s="92" t="s">
        <v>44</v>
      </c>
      <c r="D12" s="88">
        <v>160</v>
      </c>
      <c r="E12" s="89">
        <v>0.1</v>
      </c>
      <c r="F12" s="88">
        <f t="shared" si="1"/>
        <v>176</v>
      </c>
      <c r="G12" s="23" t="s">
        <v>36</v>
      </c>
      <c r="H12" s="90">
        <v>5</v>
      </c>
      <c r="I12" s="91">
        <f t="shared" si="0"/>
        <v>880</v>
      </c>
      <c r="J12" s="64" t="s">
        <v>41</v>
      </c>
      <c r="K12" s="23" t="s">
        <v>45</v>
      </c>
      <c r="L12" s="80">
        <v>290</v>
      </c>
      <c r="M12" s="80"/>
      <c r="N12" s="64">
        <f>80*2</f>
        <v>160</v>
      </c>
    </row>
    <row r="13" spans="1:16" s="95" customFormat="1" ht="31.5" x14ac:dyDescent="0.2">
      <c r="A13" s="28">
        <v>5</v>
      </c>
      <c r="B13" s="23" t="s">
        <v>34</v>
      </c>
      <c r="C13" s="87" t="s">
        <v>46</v>
      </c>
      <c r="D13" s="88">
        <v>300</v>
      </c>
      <c r="E13" s="89">
        <v>0.1</v>
      </c>
      <c r="F13" s="88">
        <f t="shared" si="1"/>
        <v>330</v>
      </c>
      <c r="G13" s="23" t="s">
        <v>36</v>
      </c>
      <c r="H13" s="90">
        <v>4</v>
      </c>
      <c r="I13" s="91">
        <f t="shared" si="0"/>
        <v>1320</v>
      </c>
      <c r="J13" s="93" t="s">
        <v>47</v>
      </c>
      <c r="K13" s="23" t="s">
        <v>48</v>
      </c>
      <c r="L13" s="80">
        <v>1200</v>
      </c>
      <c r="M13" s="94"/>
      <c r="N13" s="95">
        <f>150*2</f>
        <v>300</v>
      </c>
    </row>
    <row r="14" spans="1:16" s="95" customFormat="1" x14ac:dyDescent="0.2">
      <c r="A14" s="28">
        <v>6</v>
      </c>
      <c r="B14" s="23" t="s">
        <v>49</v>
      </c>
      <c r="C14" s="87" t="s">
        <v>50</v>
      </c>
      <c r="D14" s="88">
        <v>14740</v>
      </c>
      <c r="E14" s="89">
        <v>0.1</v>
      </c>
      <c r="F14" s="88">
        <f t="shared" si="1"/>
        <v>16214.000000000002</v>
      </c>
      <c r="G14" s="23" t="s">
        <v>36</v>
      </c>
      <c r="H14" s="90">
        <v>4</v>
      </c>
      <c r="I14" s="91">
        <f t="shared" si="0"/>
        <v>64856.000000000007</v>
      </c>
      <c r="J14" s="64" t="s">
        <v>51</v>
      </c>
      <c r="K14" s="23" t="s">
        <v>52</v>
      </c>
      <c r="L14" s="80">
        <f>2670-325</f>
        <v>2345</v>
      </c>
      <c r="M14" s="80">
        <v>325</v>
      </c>
      <c r="N14" s="95">
        <f>SUM(N9:N13)+L13</f>
        <v>14740</v>
      </c>
      <c r="O14" s="95">
        <f>SUM(L9:M10)*2+L13+SUM(L14:M14)+L15*2+SUM(L17:M17)+L12*2</f>
        <v>14740</v>
      </c>
      <c r="P14" s="95">
        <f>N14-O14</f>
        <v>0</v>
      </c>
    </row>
    <row r="15" spans="1:16" s="95" customFormat="1" x14ac:dyDescent="0.2">
      <c r="A15" s="28">
        <v>7</v>
      </c>
      <c r="B15" s="23" t="s">
        <v>53</v>
      </c>
      <c r="C15" s="87" t="s">
        <v>54</v>
      </c>
      <c r="D15" s="88">
        <v>5750</v>
      </c>
      <c r="E15" s="89">
        <v>0.1</v>
      </c>
      <c r="F15" s="88">
        <f t="shared" si="1"/>
        <v>6325.0000000000009</v>
      </c>
      <c r="G15" s="23" t="s">
        <v>36</v>
      </c>
      <c r="H15" s="90">
        <v>2.5</v>
      </c>
      <c r="I15" s="91">
        <f t="shared" si="0"/>
        <v>15812.500000000002</v>
      </c>
      <c r="J15" s="64" t="s">
        <v>55</v>
      </c>
      <c r="K15" s="23" t="s">
        <v>47</v>
      </c>
      <c r="L15" s="80">
        <v>150</v>
      </c>
      <c r="M15" s="94"/>
      <c r="N15" s="95">
        <f>SUM(L9:M10)+SUM(L14:M15)</f>
        <v>5750</v>
      </c>
    </row>
    <row r="16" spans="1:16" s="95" customFormat="1" x14ac:dyDescent="0.2">
      <c r="A16" s="28">
        <v>8</v>
      </c>
      <c r="B16" s="23" t="s">
        <v>56</v>
      </c>
      <c r="C16" s="87" t="s">
        <v>57</v>
      </c>
      <c r="D16" s="96">
        <v>290</v>
      </c>
      <c r="E16" s="89">
        <v>0.1</v>
      </c>
      <c r="F16" s="88">
        <f t="shared" si="1"/>
        <v>319</v>
      </c>
      <c r="G16" s="23" t="s">
        <v>36</v>
      </c>
      <c r="H16" s="90">
        <v>2</v>
      </c>
      <c r="I16" s="91">
        <f t="shared" si="0"/>
        <v>638</v>
      </c>
      <c r="J16" s="64" t="s">
        <v>45</v>
      </c>
      <c r="K16" s="23" t="s">
        <v>58</v>
      </c>
      <c r="L16" s="80">
        <v>20</v>
      </c>
      <c r="M16" s="94"/>
    </row>
    <row r="17" spans="1:14" s="95" customFormat="1" x14ac:dyDescent="0.2">
      <c r="A17" s="28">
        <v>8</v>
      </c>
      <c r="B17" s="23" t="s">
        <v>59</v>
      </c>
      <c r="C17" s="87" t="s">
        <v>60</v>
      </c>
      <c r="D17" s="96">
        <v>4130</v>
      </c>
      <c r="E17" s="89">
        <v>0.1</v>
      </c>
      <c r="F17" s="88">
        <f t="shared" si="1"/>
        <v>4543</v>
      </c>
      <c r="G17" s="23" t="s">
        <v>36</v>
      </c>
      <c r="H17" s="90">
        <v>3</v>
      </c>
      <c r="I17" s="91">
        <f t="shared" si="0"/>
        <v>13629</v>
      </c>
      <c r="J17" s="64"/>
      <c r="K17" s="23" t="s">
        <v>61</v>
      </c>
      <c r="L17" s="80">
        <v>3830</v>
      </c>
      <c r="M17" s="94">
        <v>300</v>
      </c>
      <c r="N17" s="95">
        <f>SUM(L17:M17)</f>
        <v>4130</v>
      </c>
    </row>
    <row r="18" spans="1:14" s="95" customFormat="1" x14ac:dyDescent="0.2">
      <c r="A18" s="28">
        <v>9</v>
      </c>
      <c r="B18" s="23" t="s">
        <v>62</v>
      </c>
      <c r="C18" s="97" t="s">
        <v>63</v>
      </c>
      <c r="D18" s="96">
        <v>5600</v>
      </c>
      <c r="E18" s="89">
        <v>0.05</v>
      </c>
      <c r="F18" s="88">
        <f t="shared" si="1"/>
        <v>5880</v>
      </c>
      <c r="G18" s="23" t="s">
        <v>36</v>
      </c>
      <c r="H18" s="90">
        <v>2</v>
      </c>
      <c r="I18" s="91">
        <f t="shared" si="0"/>
        <v>11760</v>
      </c>
      <c r="J18" s="64" t="s">
        <v>64</v>
      </c>
      <c r="N18" s="95">
        <f>SUM(L9:M10)+SUM(L14:M14)</f>
        <v>5600</v>
      </c>
    </row>
    <row r="19" spans="1:14" s="95" customFormat="1" x14ac:dyDescent="0.2">
      <c r="A19" s="56">
        <v>10</v>
      </c>
      <c r="B19" s="102" t="s">
        <v>62</v>
      </c>
      <c r="C19" s="98" t="s">
        <v>65</v>
      </c>
      <c r="D19" s="99">
        <v>150</v>
      </c>
      <c r="E19" s="100">
        <v>0.1</v>
      </c>
      <c r="F19" s="101">
        <f t="shared" si="1"/>
        <v>165</v>
      </c>
      <c r="G19" s="102" t="s">
        <v>36</v>
      </c>
      <c r="H19" s="103">
        <v>2.2000000000000002</v>
      </c>
      <c r="I19" s="104">
        <f t="shared" si="0"/>
        <v>363.00000000000006</v>
      </c>
      <c r="J19" s="64" t="s">
        <v>47</v>
      </c>
      <c r="K19" s="23"/>
      <c r="L19" s="64"/>
      <c r="N19" s="95">
        <v>150</v>
      </c>
    </row>
    <row r="20" spans="1:14" ht="16.5" thickBot="1" x14ac:dyDescent="0.25">
      <c r="C20" s="43"/>
      <c r="D20" s="96"/>
      <c r="E20" s="96"/>
      <c r="F20" s="96"/>
      <c r="H20" s="90"/>
      <c r="I20" s="105"/>
    </row>
    <row r="21" spans="1:14" ht="16.5" thickBot="1" x14ac:dyDescent="0.25">
      <c r="A21" s="55" t="s">
        <v>18</v>
      </c>
      <c r="B21" s="119"/>
      <c r="C21" s="106"/>
      <c r="D21" s="107"/>
      <c r="E21" s="107"/>
      <c r="F21" s="107"/>
      <c r="G21" s="108"/>
      <c r="H21" s="109"/>
      <c r="I21" s="110">
        <f>SUM(I9:I19)</f>
        <v>167605.25000000003</v>
      </c>
    </row>
    <row r="22" spans="1:14" ht="16.5" thickBot="1" x14ac:dyDescent="0.25">
      <c r="A22" s="55" t="s">
        <v>66</v>
      </c>
      <c r="B22" s="119"/>
      <c r="C22" s="106"/>
      <c r="D22" s="107"/>
      <c r="E22" s="107"/>
      <c r="F22" s="107"/>
      <c r="G22" s="108"/>
      <c r="H22" s="109"/>
      <c r="I22" s="111">
        <f>(3/100)*I21</f>
        <v>5028.1575000000003</v>
      </c>
    </row>
    <row r="23" spans="1:14" ht="16.5" thickBot="1" x14ac:dyDescent="0.25">
      <c r="A23" s="55" t="s">
        <v>67</v>
      </c>
      <c r="B23" s="119"/>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68</v>
      </c>
    </row>
    <row r="26" spans="1:14" x14ac:dyDescent="0.2">
      <c r="B26" s="23">
        <v>1</v>
      </c>
      <c r="C26" s="67" t="s">
        <v>69</v>
      </c>
      <c r="J26" s="116"/>
    </row>
    <row r="27" spans="1:14" x14ac:dyDescent="0.2">
      <c r="B27" s="23">
        <v>2</v>
      </c>
      <c r="C27" s="67" t="s">
        <v>70</v>
      </c>
    </row>
    <row r="28" spans="1:14" x14ac:dyDescent="0.2">
      <c r="B28" s="23">
        <v>3</v>
      </c>
      <c r="C28" s="67" t="s">
        <v>71</v>
      </c>
    </row>
    <row r="29" spans="1:14" x14ac:dyDescent="0.2">
      <c r="B29" s="23">
        <v>4</v>
      </c>
      <c r="C29" s="45" t="s">
        <v>72</v>
      </c>
    </row>
    <row r="30" spans="1:14" x14ac:dyDescent="0.2">
      <c r="B30" s="23">
        <v>5</v>
      </c>
      <c r="C30" s="45" t="s">
        <v>73</v>
      </c>
    </row>
    <row r="31" spans="1:14" ht="31.5" x14ac:dyDescent="0.2">
      <c r="B31" s="23">
        <v>6</v>
      </c>
      <c r="C31" s="45" t="s">
        <v>74</v>
      </c>
    </row>
  </sheetData>
  <mergeCells count="1">
    <mergeCell ref="L7:M7"/>
  </mergeCells>
  <printOptions horizontalCentered="1"/>
  <pageMargins left="0.7" right="0.7" top="0.5" bottom="0.5" header="0.3" footer="0.3"/>
  <pageSetup paperSize="9" scale="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22</v>
      </c>
      <c r="C2" s="1" t="s">
        <v>23</v>
      </c>
      <c r="D2" s="3"/>
      <c r="E2" s="3"/>
      <c r="F2" s="4"/>
    </row>
    <row r="3" spans="1:9" x14ac:dyDescent="0.2">
      <c r="B3" s="17" t="s">
        <v>24</v>
      </c>
      <c r="C3" s="1" t="s">
        <v>75</v>
      </c>
      <c r="D3" s="3"/>
      <c r="E3" s="3"/>
      <c r="F3" s="4"/>
    </row>
    <row r="4" spans="1:9" x14ac:dyDescent="0.2">
      <c r="B4" s="5"/>
      <c r="C4" s="1" t="s">
        <v>76</v>
      </c>
      <c r="D4" s="3"/>
      <c r="E4" s="3"/>
      <c r="F4" s="4"/>
    </row>
    <row r="5" spans="1:9" x14ac:dyDescent="0.2">
      <c r="B5" s="3"/>
      <c r="C5" s="1"/>
      <c r="D5" s="3"/>
    </row>
    <row r="6" spans="1:9" x14ac:dyDescent="0.2">
      <c r="E6" s="9" t="s">
        <v>27</v>
      </c>
      <c r="F6" s="10">
        <f ca="1">TODAY()</f>
        <v>46231</v>
      </c>
    </row>
    <row r="7" spans="1:9" s="11" customFormat="1" x14ac:dyDescent="0.2">
      <c r="A7" s="24" t="s">
        <v>0</v>
      </c>
      <c r="B7" s="25" t="s">
        <v>3</v>
      </c>
      <c r="C7" s="25" t="s">
        <v>29</v>
      </c>
      <c r="D7" s="25" t="s">
        <v>4</v>
      </c>
      <c r="E7" s="26" t="s">
        <v>7</v>
      </c>
      <c r="F7" s="27" t="s">
        <v>8</v>
      </c>
    </row>
    <row r="8" spans="1:9" x14ac:dyDescent="0.2">
      <c r="A8" s="35"/>
      <c r="B8" s="39" t="s">
        <v>31</v>
      </c>
      <c r="C8" s="14"/>
      <c r="D8" s="21"/>
      <c r="E8" s="15"/>
      <c r="F8" s="16"/>
      <c r="H8" s="30"/>
    </row>
    <row r="9" spans="1:9" ht="31.5" x14ac:dyDescent="0.2">
      <c r="A9" s="28">
        <v>1</v>
      </c>
      <c r="B9" s="49" t="s">
        <v>77</v>
      </c>
      <c r="C9" s="38"/>
      <c r="D9" s="40">
        <f>((2358+277+2077)-644)+3830</f>
        <v>7898</v>
      </c>
      <c r="E9" s="6" t="s">
        <v>36</v>
      </c>
      <c r="F9" s="18">
        <f>C9*D9</f>
        <v>0</v>
      </c>
      <c r="G9" s="5" t="s">
        <v>37</v>
      </c>
    </row>
    <row r="10" spans="1:9" ht="31.5" x14ac:dyDescent="0.2">
      <c r="A10" s="28">
        <v>2</v>
      </c>
      <c r="B10" s="31" t="s">
        <v>78</v>
      </c>
      <c r="C10" s="38"/>
      <c r="D10" s="40">
        <f>644+292</f>
        <v>936</v>
      </c>
      <c r="E10" s="6" t="s">
        <v>36</v>
      </c>
      <c r="F10" s="18">
        <f t="shared" ref="F10:F18" si="0">C10*D10</f>
        <v>0</v>
      </c>
      <c r="G10" s="5" t="s">
        <v>40</v>
      </c>
      <c r="I10" s="5" t="s">
        <v>79</v>
      </c>
    </row>
    <row r="11" spans="1:9" ht="31.5" x14ac:dyDescent="0.2">
      <c r="A11" s="28">
        <v>3</v>
      </c>
      <c r="B11" s="31" t="s">
        <v>80</v>
      </c>
      <c r="C11" s="19"/>
      <c r="D11" s="40">
        <f>206-78</f>
        <v>128</v>
      </c>
      <c r="E11" s="6" t="s">
        <v>36</v>
      </c>
      <c r="F11" s="18">
        <f t="shared" si="0"/>
        <v>0</v>
      </c>
      <c r="G11" s="5" t="s">
        <v>41</v>
      </c>
      <c r="I11" s="5" t="s">
        <v>81</v>
      </c>
    </row>
    <row r="12" spans="1:9" ht="47.25" x14ac:dyDescent="0.2">
      <c r="A12" s="28">
        <v>4</v>
      </c>
      <c r="B12" s="48" t="s">
        <v>82</v>
      </c>
      <c r="C12" s="19"/>
      <c r="D12" s="40">
        <v>78</v>
      </c>
      <c r="E12" s="6" t="s">
        <v>36</v>
      </c>
      <c r="F12" s="18">
        <f t="shared" si="0"/>
        <v>0</v>
      </c>
      <c r="G12" s="5" t="s">
        <v>41</v>
      </c>
      <c r="H12" s="34"/>
    </row>
    <row r="13" spans="1:9" s="34" customFormat="1" ht="31.5" x14ac:dyDescent="0.2">
      <c r="A13" s="28">
        <v>5</v>
      </c>
      <c r="B13" s="31" t="s">
        <v>83</v>
      </c>
      <c r="C13" s="33"/>
      <c r="D13" s="40">
        <v>148</v>
      </c>
      <c r="E13" s="6" t="s">
        <v>36</v>
      </c>
      <c r="F13" s="18">
        <f t="shared" si="0"/>
        <v>0</v>
      </c>
      <c r="G13" s="50" t="s">
        <v>47</v>
      </c>
    </row>
    <row r="14" spans="1:9" s="34" customFormat="1" ht="31.5" x14ac:dyDescent="0.2">
      <c r="A14" s="28">
        <v>6</v>
      </c>
      <c r="B14" s="31" t="s">
        <v>50</v>
      </c>
      <c r="C14" s="33"/>
      <c r="D14" s="40">
        <f>2538+206+277+1343+2077+148</f>
        <v>6589</v>
      </c>
      <c r="E14" s="6" t="s">
        <v>36</v>
      </c>
      <c r="F14" s="18">
        <f t="shared" si="0"/>
        <v>0</v>
      </c>
      <c r="G14" s="5" t="s">
        <v>51</v>
      </c>
    </row>
    <row r="15" spans="1:9" s="34" customFormat="1" x14ac:dyDescent="0.2">
      <c r="A15" s="28">
        <v>7</v>
      </c>
      <c r="B15" s="31" t="s">
        <v>84</v>
      </c>
      <c r="C15" s="33"/>
      <c r="D15" s="40">
        <v>4968</v>
      </c>
      <c r="E15" s="6" t="s">
        <v>36</v>
      </c>
      <c r="F15" s="18">
        <f t="shared" si="0"/>
        <v>0</v>
      </c>
      <c r="G15" s="5" t="s">
        <v>55</v>
      </c>
    </row>
    <row r="16" spans="1:9" s="34" customFormat="1" x14ac:dyDescent="0.2">
      <c r="A16" s="28">
        <v>8</v>
      </c>
      <c r="B16" s="31" t="s">
        <v>85</v>
      </c>
      <c r="C16" s="33"/>
      <c r="D16" s="29">
        <v>277</v>
      </c>
      <c r="E16" s="6" t="s">
        <v>36</v>
      </c>
      <c r="F16" s="18">
        <f t="shared" si="0"/>
        <v>0</v>
      </c>
      <c r="G16" s="5" t="s">
        <v>45</v>
      </c>
    </row>
    <row r="17" spans="1:11" s="34" customFormat="1" x14ac:dyDescent="0.2">
      <c r="A17" s="23">
        <v>9</v>
      </c>
      <c r="B17" s="47" t="s">
        <v>86</v>
      </c>
      <c r="C17" s="33"/>
      <c r="D17" s="29">
        <f>2538+206+2077</f>
        <v>4821</v>
      </c>
      <c r="E17" s="6" t="s">
        <v>36</v>
      </c>
      <c r="F17" s="18">
        <f t="shared" si="0"/>
        <v>0</v>
      </c>
      <c r="G17" s="5" t="s">
        <v>64</v>
      </c>
    </row>
    <row r="18" spans="1:11" s="34" customFormat="1" x14ac:dyDescent="0.2">
      <c r="A18" s="23">
        <v>10</v>
      </c>
      <c r="B18" s="47" t="s">
        <v>87</v>
      </c>
      <c r="C18" s="33"/>
      <c r="D18" s="29">
        <v>148</v>
      </c>
      <c r="E18" s="6" t="s">
        <v>36</v>
      </c>
      <c r="F18" s="18">
        <f t="shared" si="0"/>
        <v>0</v>
      </c>
      <c r="G18" s="5" t="s">
        <v>47</v>
      </c>
      <c r="H18" s="54" t="s">
        <v>88</v>
      </c>
    </row>
    <row r="19" spans="1:11" ht="16.5" thickBot="1" x14ac:dyDescent="0.25">
      <c r="B19" s="31"/>
      <c r="C19" s="19"/>
      <c r="D19" s="29"/>
      <c r="F19" s="18"/>
      <c r="H19" s="6" t="s">
        <v>38</v>
      </c>
      <c r="I19" s="30">
        <v>2538</v>
      </c>
      <c r="J19" s="5">
        <v>2520</v>
      </c>
    </row>
    <row r="20" spans="1:11" ht="16.5" thickBot="1" x14ac:dyDescent="0.25">
      <c r="A20" s="36" t="s">
        <v>89</v>
      </c>
      <c r="B20" s="13"/>
      <c r="C20" s="12"/>
      <c r="D20" s="22"/>
      <c r="E20" s="32"/>
      <c r="F20" s="37">
        <f>SUM(F9:F18)</f>
        <v>0</v>
      </c>
      <c r="H20" s="6" t="s">
        <v>41</v>
      </c>
      <c r="I20" s="30">
        <v>205</v>
      </c>
      <c r="J20" s="5">
        <v>206</v>
      </c>
    </row>
    <row r="21" spans="1:11" x14ac:dyDescent="0.2">
      <c r="B21" s="41" t="s">
        <v>68</v>
      </c>
      <c r="H21" s="6" t="s">
        <v>43</v>
      </c>
      <c r="I21" s="30" t="s">
        <v>90</v>
      </c>
    </row>
    <row r="22" spans="1:11" x14ac:dyDescent="0.2">
      <c r="A22" s="23">
        <v>1</v>
      </c>
      <c r="B22" s="8" t="s">
        <v>69</v>
      </c>
      <c r="G22" s="46"/>
      <c r="H22" s="6" t="s">
        <v>45</v>
      </c>
      <c r="I22" s="30">
        <v>277</v>
      </c>
      <c r="J22" s="5">
        <v>290</v>
      </c>
    </row>
    <row r="23" spans="1:11" x14ac:dyDescent="0.2">
      <c r="A23" s="23">
        <v>2</v>
      </c>
      <c r="B23" s="8" t="s">
        <v>70</v>
      </c>
      <c r="H23" s="6" t="s">
        <v>48</v>
      </c>
      <c r="I23" s="30">
        <v>1342</v>
      </c>
      <c r="J23" s="5">
        <v>1200</v>
      </c>
    </row>
    <row r="24" spans="1:11" x14ac:dyDescent="0.2">
      <c r="A24" s="23">
        <v>3</v>
      </c>
      <c r="B24" s="8" t="s">
        <v>71</v>
      </c>
      <c r="H24" s="6" t="s">
        <v>52</v>
      </c>
      <c r="I24" s="30">
        <v>2077</v>
      </c>
      <c r="J24" s="5">
        <v>2670</v>
      </c>
    </row>
    <row r="25" spans="1:11" x14ac:dyDescent="0.2">
      <c r="A25" s="23">
        <v>4</v>
      </c>
      <c r="B25" s="42" t="s">
        <v>72</v>
      </c>
      <c r="H25" s="6" t="s">
        <v>47</v>
      </c>
      <c r="I25" s="30">
        <v>148</v>
      </c>
      <c r="J25" s="5">
        <v>150</v>
      </c>
    </row>
    <row r="26" spans="1:11" x14ac:dyDescent="0.2">
      <c r="A26" s="23">
        <v>5</v>
      </c>
      <c r="B26" s="42" t="s">
        <v>73</v>
      </c>
      <c r="H26" s="6" t="s">
        <v>58</v>
      </c>
      <c r="I26" s="30">
        <v>22</v>
      </c>
      <c r="J26" s="5">
        <v>20</v>
      </c>
      <c r="K26" s="5" t="s">
        <v>91</v>
      </c>
    </row>
    <row r="27" spans="1:11" x14ac:dyDescent="0.2">
      <c r="A27" s="23">
        <v>6</v>
      </c>
      <c r="B27" s="51"/>
      <c r="H27" s="6" t="s">
        <v>61</v>
      </c>
      <c r="I27" s="30">
        <v>3830</v>
      </c>
    </row>
    <row r="28" spans="1:11" x14ac:dyDescent="0.2">
      <c r="B28" s="51"/>
      <c r="H28" s="6" t="s">
        <v>92</v>
      </c>
      <c r="I28" s="30">
        <v>292</v>
      </c>
    </row>
    <row r="29" spans="1:11" x14ac:dyDescent="0.2">
      <c r="B29" s="51"/>
      <c r="H29" s="6"/>
      <c r="I29" s="30"/>
    </row>
    <row r="30" spans="1:11" x14ac:dyDescent="0.2">
      <c r="B30" s="51"/>
      <c r="H30" s="6"/>
      <c r="I30" s="30"/>
    </row>
    <row r="31" spans="1:11" x14ac:dyDescent="0.2">
      <c r="B31" s="51" t="s">
        <v>93</v>
      </c>
      <c r="H31" s="6"/>
      <c r="I31" s="30"/>
    </row>
    <row r="32" spans="1:11" ht="18" customHeight="1" x14ac:dyDescent="0.2">
      <c r="B32" s="41" t="s">
        <v>94</v>
      </c>
      <c r="G32" s="44" t="s">
        <v>95</v>
      </c>
      <c r="H32" s="5" t="s">
        <v>96</v>
      </c>
    </row>
    <row r="33" spans="2:7" ht="173.25" x14ac:dyDescent="0.2">
      <c r="B33" s="8" t="s">
        <v>97</v>
      </c>
      <c r="G33" s="43" t="s">
        <v>98</v>
      </c>
    </row>
    <row r="35" spans="2:7" x14ac:dyDescent="0.2">
      <c r="B35" s="53" t="s">
        <v>99</v>
      </c>
      <c r="G35" s="46" t="s">
        <v>100</v>
      </c>
    </row>
    <row r="36" spans="2:7" ht="189" x14ac:dyDescent="0.2">
      <c r="B36" s="52" t="s">
        <v>101</v>
      </c>
      <c r="G36" s="45" t="s">
        <v>102</v>
      </c>
    </row>
    <row r="38" spans="2:7" x14ac:dyDescent="0.2">
      <c r="B38" s="41" t="s">
        <v>103</v>
      </c>
      <c r="G38" s="46" t="s">
        <v>104</v>
      </c>
    </row>
    <row r="39" spans="2:7" ht="94.5" x14ac:dyDescent="0.2">
      <c r="B39" s="8" t="s">
        <v>105</v>
      </c>
      <c r="G39" s="42" t="s">
        <v>106</v>
      </c>
    </row>
    <row r="40" spans="2:7" ht="31.5" x14ac:dyDescent="0.2">
      <c r="B40" s="41" t="s">
        <v>107</v>
      </c>
    </row>
    <row r="41" spans="2:7" ht="141.75" x14ac:dyDescent="0.2">
      <c r="B41" s="8" t="s">
        <v>108</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i = " h t t p : / / w w w . w 3 . o r g / 2 0 0 1 / X M L S c h e m a - i n s t a n c e "   x m l n s : x s d = " h t t p : / / w w w . w 3 . o r g / 2 0 0 1 / X M L S c h e m a " > < T o k e n s / > < / S w i f t T o k e n s > 
</file>

<file path=customXml/itemProps1.xml><?xml version="1.0" encoding="utf-8"?>
<ds:datastoreItem xmlns:ds="http://schemas.openxmlformats.org/officeDocument/2006/customXml" ds:itemID="{05A1CDE6-14BD-4EBE-A068-1C672B6C69A2}">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ESTIMATE</vt:lpstr>
      <vt:lpstr>UJ</vt:lpstr>
      <vt:lpstr>DETAIL (2)</vt:lpstr>
      <vt:lpstr>'DETAIL (2)'!Print_Area</vt:lpstr>
      <vt:lpstr>ESTIMATE!Print_Area</vt:lpstr>
      <vt:lpstr>UJ!Print_Area</vt:lpstr>
      <vt:lpstr>'DETAIL (2)'!Print_Titles</vt:lpstr>
      <vt:lpstr>ESTIMATE!Print_Titles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2026-07-28T10:59:08Z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{05A1CDE6-14BD-4EBE-A068-1C672B6C69A2}</vt:lpwstr>
  </property>
</Properties>
</file>