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18BE69F3-3966-462E-8281-BEA9AD840D80}" xr6:coauthVersionLast="47" xr6:coauthVersionMax="47" xr10:uidLastSave="{00000000-0000-0000-0000-000000000000}"/>
  <bookViews>
    <workbookView xWindow="-120" yWindow="-120" windowWidth="20730" windowHeight="11040" tabRatio="771" xr2:uid="{00000000-000D-0000-FFFF-FFFF00000000}"/>
  </bookViews>
  <sheets>
    <sheet name="ESTIMATE" sheetId="20" r:id="rId1"/>
    <sheet name="UJ" sheetId="13" state="hidden" r:id="rId2"/>
    <sheet name="DETAIL (2)" sheetId="12" state="hidden" r:id="rId3"/>
  </sheets>
  <definedNames>
    <definedName name="_xlnm._FilterDatabase" localSheetId="0" hidden="1">ESTIMATE!$H$1:$H$299</definedName>
    <definedName name="_xlnm.Print_Area" localSheetId="2">'DETAIL (2)'!$A$1:$F$20</definedName>
    <definedName name="_xlnm.Print_Area" localSheetId="0">ESTIMATE!$A$1:$Q$284</definedName>
    <definedName name="_xlnm.Print_Area" localSheetId="1">UJ!$A$1:$I$31</definedName>
    <definedName name="_xlnm.Print_Titles" localSheetId="2">'DETAIL (2)'!$1:$7</definedName>
    <definedName name="_xlnm.Print_Titles" localSheetId="0">ESTIMATE!$1:$5</definedName>
    <definedName name="_xlnm.Print_Titles" localSheetId="1">UJ!$1:$7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77" i="20" l="1"/>
  <c r="N206" i="20"/>
  <c r="A18" i="20"/>
  <c r="A19" i="20" s="1"/>
  <c r="A24" i="20"/>
  <c r="A25" i="20"/>
  <c r="A28" i="20"/>
  <c r="A29" i="20"/>
  <c r="A31" i="20"/>
  <c r="A32" i="20"/>
  <c r="A33" i="20"/>
  <c r="A34" i="20"/>
  <c r="A35" i="20"/>
  <c r="A39" i="20"/>
  <c r="A40" i="20"/>
  <c r="A42" i="20"/>
  <c r="A43" i="20"/>
  <c r="A45" i="20"/>
  <c r="A46" i="20"/>
  <c r="A48" i="20"/>
  <c r="A49" i="20"/>
  <c r="A51" i="20"/>
  <c r="A52" i="20"/>
  <c r="A53" i="20"/>
  <c r="A54" i="20"/>
  <c r="A55" i="20"/>
  <c r="A57" i="20"/>
  <c r="A58" i="20"/>
  <c r="A59" i="20"/>
  <c r="A60" i="20"/>
  <c r="A61" i="20"/>
  <c r="A64" i="20"/>
  <c r="A65" i="20"/>
  <c r="A67" i="20"/>
  <c r="A68" i="20"/>
  <c r="A69" i="20"/>
  <c r="A70" i="20"/>
  <c r="A71" i="20"/>
  <c r="A72" i="20"/>
  <c r="A73" i="20"/>
  <c r="A74" i="20"/>
  <c r="A81" i="20"/>
  <c r="A82" i="20"/>
  <c r="A85" i="20"/>
  <c r="A86" i="20"/>
  <c r="A88" i="20"/>
  <c r="A89" i="20"/>
  <c r="A92" i="20"/>
  <c r="A93" i="20"/>
  <c r="A95" i="20"/>
  <c r="A96" i="20"/>
  <c r="A97" i="20"/>
  <c r="A98" i="20"/>
  <c r="A99" i="20"/>
  <c r="A105" i="20"/>
  <c r="A106" i="20"/>
  <c r="A107" i="20"/>
  <c r="A108" i="20"/>
  <c r="A109" i="20"/>
  <c r="A115" i="20"/>
  <c r="A116" i="20"/>
  <c r="A118" i="20"/>
  <c r="A119" i="20"/>
  <c r="A122" i="20"/>
  <c r="A123" i="20"/>
  <c r="A127" i="20"/>
  <c r="A128" i="20"/>
  <c r="A130" i="20"/>
  <c r="A131" i="20"/>
  <c r="A132" i="20"/>
  <c r="A133" i="20"/>
  <c r="A134" i="20"/>
  <c r="A139" i="20"/>
  <c r="A140" i="20"/>
  <c r="A144" i="20"/>
  <c r="A145" i="20"/>
  <c r="A146" i="20"/>
  <c r="A147" i="20"/>
  <c r="A148" i="20"/>
  <c r="A150" i="20"/>
  <c r="A151" i="20"/>
  <c r="A153" i="20"/>
  <c r="A154" i="20"/>
  <c r="A156" i="20"/>
  <c r="A157" i="20"/>
  <c r="A158" i="20"/>
  <c r="A159" i="20"/>
  <c r="A160" i="20"/>
  <c r="A161" i="20"/>
  <c r="A162" i="20"/>
  <c r="A163" i="20"/>
  <c r="A164" i="20"/>
  <c r="A165" i="20"/>
  <c r="A169" i="20"/>
  <c r="A174" i="20"/>
  <c r="A176" i="20"/>
  <c r="A177" i="20"/>
  <c r="A184" i="20"/>
  <c r="A185" i="20"/>
  <c r="A186" i="20"/>
  <c r="A187" i="20"/>
  <c r="A188" i="20"/>
  <c r="A189" i="20"/>
  <c r="A192" i="20"/>
  <c r="A195" i="20"/>
  <c r="A199" i="20"/>
  <c r="A200" i="20"/>
  <c r="A218" i="20"/>
  <c r="A219" i="20"/>
  <c r="A230" i="20"/>
  <c r="A232" i="20"/>
  <c r="A233" i="20"/>
  <c r="A234" i="20"/>
  <c r="A235" i="20"/>
  <c r="A236" i="20"/>
  <c r="A237" i="20"/>
  <c r="A238" i="20"/>
  <c r="A241" i="20"/>
  <c r="A242" i="20"/>
  <c r="A244" i="20"/>
  <c r="A245" i="20"/>
  <c r="A248" i="20"/>
  <c r="A249" i="20"/>
  <c r="A251" i="20"/>
  <c r="A252" i="20"/>
  <c r="A253" i="20"/>
  <c r="A254" i="20"/>
  <c r="A255" i="20"/>
  <c r="A256" i="20"/>
  <c r="A259" i="20"/>
  <c r="A261" i="20"/>
  <c r="A262" i="20"/>
  <c r="A263" i="20"/>
  <c r="A264" i="20"/>
  <c r="A265" i="20"/>
  <c r="A268" i="20"/>
  <c r="A269" i="20"/>
  <c r="A272" i="20"/>
  <c r="A273" i="20"/>
  <c r="A275" i="20"/>
  <c r="E50" i="20"/>
  <c r="G50" i="20" s="1"/>
  <c r="E47" i="20"/>
  <c r="G47" i="20" s="1"/>
  <c r="E41" i="20"/>
  <c r="G41" i="20" s="1"/>
  <c r="E44" i="20"/>
  <c r="G44" i="20" s="1"/>
  <c r="E37" i="20"/>
  <c r="G37" i="20" s="1"/>
  <c r="E38" i="20"/>
  <c r="G38" i="20" s="1"/>
  <c r="E36" i="20"/>
  <c r="G36" i="20" s="1"/>
  <c r="L52" i="20"/>
  <c r="L33" i="20"/>
  <c r="E27" i="20"/>
  <c r="G27" i="20" s="1"/>
  <c r="E26" i="20"/>
  <c r="G26" i="20" s="1"/>
  <c r="J26" i="20" s="1"/>
  <c r="A7" i="20"/>
  <c r="A8" i="20" s="1"/>
  <c r="A13" i="20"/>
  <c r="A14" i="20"/>
  <c r="A15" i="20"/>
  <c r="A16" i="20"/>
  <c r="E56" i="20"/>
  <c r="G56" i="20" s="1"/>
  <c r="N56" i="20" s="1"/>
  <c r="L58" i="20"/>
  <c r="L53" i="20"/>
  <c r="G121" i="20"/>
  <c r="N121" i="20" s="1"/>
  <c r="G120" i="20"/>
  <c r="N120" i="20" s="1"/>
  <c r="G125" i="20"/>
  <c r="N125" i="20" s="1"/>
  <c r="G124" i="20"/>
  <c r="J124" i="20" s="1"/>
  <c r="G126" i="20"/>
  <c r="N126" i="20" s="1"/>
  <c r="L157" i="20"/>
  <c r="G155" i="20"/>
  <c r="N155" i="20" s="1"/>
  <c r="G152" i="20"/>
  <c r="J152" i="20" s="1"/>
  <c r="G149" i="20"/>
  <c r="N149" i="20" s="1"/>
  <c r="L146" i="20"/>
  <c r="L145" i="20"/>
  <c r="G143" i="20"/>
  <c r="N143" i="20" s="1"/>
  <c r="G142" i="20"/>
  <c r="N142" i="20" s="1"/>
  <c r="G141" i="20"/>
  <c r="N141" i="20" s="1"/>
  <c r="G138" i="20"/>
  <c r="N138" i="20" s="1"/>
  <c r="G137" i="20"/>
  <c r="J137" i="20" s="1"/>
  <c r="G136" i="20"/>
  <c r="J136" i="20" s="1"/>
  <c r="G135" i="20"/>
  <c r="N135" i="20" s="1"/>
  <c r="L132" i="20"/>
  <c r="L131" i="20"/>
  <c r="G129" i="20"/>
  <c r="J129" i="20" s="1"/>
  <c r="G117" i="20"/>
  <c r="N117" i="20" s="1"/>
  <c r="G114" i="20"/>
  <c r="N114" i="20" s="1"/>
  <c r="G113" i="20"/>
  <c r="G112" i="20"/>
  <c r="J112" i="20" s="1"/>
  <c r="G111" i="20"/>
  <c r="J111" i="20" s="1"/>
  <c r="G110" i="20"/>
  <c r="N110" i="20" s="1"/>
  <c r="L107" i="20"/>
  <c r="E104" i="20"/>
  <c r="G104" i="20" s="1"/>
  <c r="N104" i="20" s="1"/>
  <c r="E100" i="20"/>
  <c r="G100" i="20" s="1"/>
  <c r="J100" i="20" s="1"/>
  <c r="E94" i="20"/>
  <c r="G94" i="20" s="1"/>
  <c r="N94" i="20" s="1"/>
  <c r="G103" i="20"/>
  <c r="J103" i="20" s="1"/>
  <c r="G102" i="20"/>
  <c r="J102" i="20" s="1"/>
  <c r="G101" i="20"/>
  <c r="N101" i="20" s="1"/>
  <c r="E80" i="20"/>
  <c r="G80" i="20" s="1"/>
  <c r="E79" i="20"/>
  <c r="G79" i="20" s="1"/>
  <c r="N79" i="20" s="1"/>
  <c r="E78" i="20"/>
  <c r="G78" i="20" s="1"/>
  <c r="N78" i="20" s="1"/>
  <c r="E77" i="20"/>
  <c r="G77" i="20" s="1"/>
  <c r="N77" i="20" s="1"/>
  <c r="E76" i="20"/>
  <c r="G76" i="20" s="1"/>
  <c r="N76" i="20" s="1"/>
  <c r="G75" i="20"/>
  <c r="L106" i="20"/>
  <c r="G91" i="20"/>
  <c r="N91" i="20" s="1"/>
  <c r="G90" i="20"/>
  <c r="J90" i="20" s="1"/>
  <c r="G87" i="20"/>
  <c r="N87" i="20" s="1"/>
  <c r="G84" i="20"/>
  <c r="N84" i="20" s="1"/>
  <c r="G83" i="20"/>
  <c r="J83" i="20" s="1"/>
  <c r="L69" i="20"/>
  <c r="L68" i="20"/>
  <c r="G66" i="20"/>
  <c r="N66" i="20" s="1"/>
  <c r="G63" i="20"/>
  <c r="N63" i="20" s="1"/>
  <c r="G62" i="20"/>
  <c r="J62" i="20" s="1"/>
  <c r="L59" i="20"/>
  <c r="E21" i="20"/>
  <c r="E20" i="20"/>
  <c r="G20" i="20" s="1"/>
  <c r="N20" i="20" s="1"/>
  <c r="G19" i="20"/>
  <c r="N19" i="20" s="1"/>
  <c r="G18" i="20"/>
  <c r="N18" i="20" s="1"/>
  <c r="G17" i="20"/>
  <c r="J17" i="20" s="1"/>
  <c r="G23" i="20"/>
  <c r="N23" i="20" s="1"/>
  <c r="G22" i="20"/>
  <c r="J22" i="20" s="1"/>
  <c r="L32" i="20"/>
  <c r="M14" i="20"/>
  <c r="L14" i="20"/>
  <c r="E271" i="20"/>
  <c r="G271" i="20" s="1"/>
  <c r="E267" i="20"/>
  <c r="G267" i="20" s="1"/>
  <c r="E270" i="20"/>
  <c r="G270" i="20" s="1"/>
  <c r="E266" i="20"/>
  <c r="G266" i="20" s="1"/>
  <c r="L262" i="20"/>
  <c r="G260" i="20"/>
  <c r="J260" i="20" s="1"/>
  <c r="E257" i="20"/>
  <c r="G257" i="20" s="1"/>
  <c r="L252" i="20"/>
  <c r="G250" i="20"/>
  <c r="J250" i="20" s="1"/>
  <c r="G247" i="20"/>
  <c r="N247" i="20" s="1"/>
  <c r="G246" i="20"/>
  <c r="N246" i="20" s="1"/>
  <c r="G243" i="20"/>
  <c r="J243" i="20" s="1"/>
  <c r="G240" i="20"/>
  <c r="J240" i="20" s="1"/>
  <c r="G239" i="20"/>
  <c r="N239" i="20" s="1"/>
  <c r="L236" i="20"/>
  <c r="L234" i="20"/>
  <c r="G173" i="20"/>
  <c r="N173" i="20" s="1"/>
  <c r="L185" i="20"/>
  <c r="G204" i="20"/>
  <c r="N204" i="20" s="1"/>
  <c r="G202" i="20"/>
  <c r="N202" i="20" s="1"/>
  <c r="G201" i="20"/>
  <c r="N201" i="20" s="1"/>
  <c r="G214" i="20"/>
  <c r="N214" i="20" s="1"/>
  <c r="G213" i="20"/>
  <c r="N213" i="20" s="1"/>
  <c r="G215" i="20"/>
  <c r="N215" i="20" s="1"/>
  <c r="G212" i="20"/>
  <c r="N212" i="20" s="1"/>
  <c r="G211" i="20"/>
  <c r="J211" i="20" s="1"/>
  <c r="G209" i="20"/>
  <c r="J209" i="20" s="1"/>
  <c r="G227" i="20"/>
  <c r="N227" i="20" s="1"/>
  <c r="G226" i="20"/>
  <c r="N226" i="20" s="1"/>
  <c r="G225" i="20"/>
  <c r="J225" i="20" s="1"/>
  <c r="G224" i="20"/>
  <c r="J224" i="20" s="1"/>
  <c r="G223" i="20"/>
  <c r="N223" i="20" s="1"/>
  <c r="G222" i="20"/>
  <c r="N222" i="20" s="1"/>
  <c r="G221" i="20"/>
  <c r="N221" i="20" s="1"/>
  <c r="G220" i="20"/>
  <c r="N220" i="20" s="1"/>
  <c r="G217" i="20"/>
  <c r="N217" i="20" s="1"/>
  <c r="G216" i="20"/>
  <c r="J216" i="20" s="1"/>
  <c r="G210" i="20"/>
  <c r="J210" i="20" s="1"/>
  <c r="G208" i="20"/>
  <c r="N208" i="20" s="1"/>
  <c r="G207" i="20"/>
  <c r="N207" i="20" s="1"/>
  <c r="G206" i="20"/>
  <c r="G205" i="20"/>
  <c r="N205" i="20" s="1"/>
  <c r="G203" i="20"/>
  <c r="N203" i="20" s="1"/>
  <c r="G229" i="20"/>
  <c r="N229" i="20" s="1"/>
  <c r="G228" i="20"/>
  <c r="N228" i="20" s="1"/>
  <c r="G198" i="20"/>
  <c r="N198" i="20" s="1"/>
  <c r="G197" i="20"/>
  <c r="N197" i="20" s="1"/>
  <c r="G196" i="20"/>
  <c r="J196" i="20" s="1"/>
  <c r="G194" i="20"/>
  <c r="J194" i="20" s="1"/>
  <c r="G193" i="20"/>
  <c r="J193" i="20" s="1"/>
  <c r="G191" i="20"/>
  <c r="J191" i="20" s="1"/>
  <c r="G190" i="20"/>
  <c r="N190" i="20" s="1"/>
  <c r="G179" i="20"/>
  <c r="N179" i="20" s="1"/>
  <c r="G180" i="20"/>
  <c r="N180" i="20" s="1"/>
  <c r="G181" i="20"/>
  <c r="J181" i="20" s="1"/>
  <c r="G182" i="20"/>
  <c r="N182" i="20" s="1"/>
  <c r="G183" i="20"/>
  <c r="N183" i="20" s="1"/>
  <c r="G175" i="20"/>
  <c r="N175" i="20" s="1"/>
  <c r="G172" i="20"/>
  <c r="N172" i="20" s="1"/>
  <c r="G171" i="20"/>
  <c r="J171" i="20" s="1"/>
  <c r="G168" i="20"/>
  <c r="N168" i="20" s="1"/>
  <c r="G167" i="20"/>
  <c r="J167" i="20" s="1"/>
  <c r="G166" i="20"/>
  <c r="J166" i="20" s="1"/>
  <c r="G170" i="20"/>
  <c r="N170" i="20" s="1"/>
  <c r="G178" i="20"/>
  <c r="N178" i="20" s="1"/>
  <c r="L233" i="20"/>
  <c r="G231" i="20"/>
  <c r="J231" i="20" s="1"/>
  <c r="L160" i="20"/>
  <c r="L158" i="20"/>
  <c r="A20" i="20" l="1"/>
  <c r="A21" i="20"/>
  <c r="N50" i="20"/>
  <c r="J50" i="20"/>
  <c r="L50" i="20" s="1"/>
  <c r="N47" i="20"/>
  <c r="J47" i="20"/>
  <c r="L47" i="20" s="1"/>
  <c r="N41" i="20"/>
  <c r="J41" i="20"/>
  <c r="L41" i="20" s="1"/>
  <c r="N37" i="20"/>
  <c r="J37" i="20"/>
  <c r="L37" i="20" s="1"/>
  <c r="J44" i="20"/>
  <c r="L44" i="20" s="1"/>
  <c r="N44" i="20"/>
  <c r="N38" i="20"/>
  <c r="J38" i="20"/>
  <c r="L38" i="20" s="1"/>
  <c r="N36" i="20"/>
  <c r="J36" i="20"/>
  <c r="L36" i="20" s="1"/>
  <c r="N27" i="20"/>
  <c r="J27" i="20"/>
  <c r="L27" i="20" s="1"/>
  <c r="N26" i="20"/>
  <c r="L26" i="20"/>
  <c r="A9" i="20"/>
  <c r="J56" i="20"/>
  <c r="L56" i="20" s="1"/>
  <c r="O56" i="20" s="1"/>
  <c r="J120" i="20"/>
  <c r="L120" i="20" s="1"/>
  <c r="O120" i="20" s="1"/>
  <c r="L124" i="20"/>
  <c r="N124" i="20"/>
  <c r="J121" i="20"/>
  <c r="L121" i="20" s="1"/>
  <c r="O121" i="20" s="1"/>
  <c r="J125" i="20"/>
  <c r="L125" i="20" s="1"/>
  <c r="O125" i="20" s="1"/>
  <c r="J126" i="20"/>
  <c r="L126" i="20" s="1"/>
  <c r="O126" i="20" s="1"/>
  <c r="J155" i="20"/>
  <c r="L155" i="20" s="1"/>
  <c r="O155" i="20" s="1"/>
  <c r="J149" i="20"/>
  <c r="L149" i="20" s="1"/>
  <c r="O149" i="20" s="1"/>
  <c r="L152" i="20"/>
  <c r="N137" i="20"/>
  <c r="J135" i="20"/>
  <c r="L135" i="20" s="1"/>
  <c r="O135" i="20" s="1"/>
  <c r="N152" i="20"/>
  <c r="L137" i="20"/>
  <c r="L136" i="20"/>
  <c r="J138" i="20"/>
  <c r="L138" i="20" s="1"/>
  <c r="O138" i="20" s="1"/>
  <c r="N136" i="20"/>
  <c r="J141" i="20"/>
  <c r="L141" i="20" s="1"/>
  <c r="O141" i="20" s="1"/>
  <c r="J143" i="20"/>
  <c r="L143" i="20" s="1"/>
  <c r="O143" i="20" s="1"/>
  <c r="J142" i="20"/>
  <c r="L142" i="20" s="1"/>
  <c r="O142" i="20" s="1"/>
  <c r="J117" i="20"/>
  <c r="L117" i="20" s="1"/>
  <c r="O117" i="20" s="1"/>
  <c r="N112" i="20"/>
  <c r="L111" i="20"/>
  <c r="L129" i="20"/>
  <c r="L112" i="20"/>
  <c r="J113" i="20"/>
  <c r="L113" i="20" s="1"/>
  <c r="N113" i="20"/>
  <c r="N111" i="20"/>
  <c r="N129" i="20"/>
  <c r="J110" i="20"/>
  <c r="L110" i="20" s="1"/>
  <c r="O110" i="20" s="1"/>
  <c r="J114" i="20"/>
  <c r="L114" i="20" s="1"/>
  <c r="O114" i="20" s="1"/>
  <c r="J104" i="20"/>
  <c r="L104" i="20" s="1"/>
  <c r="O104" i="20" s="1"/>
  <c r="N100" i="20"/>
  <c r="L100" i="20"/>
  <c r="J94" i="20"/>
  <c r="L94" i="20" s="1"/>
  <c r="O94" i="20" s="1"/>
  <c r="L102" i="20"/>
  <c r="N102" i="20"/>
  <c r="L103" i="20"/>
  <c r="J101" i="20"/>
  <c r="L101" i="20" s="1"/>
  <c r="O101" i="20" s="1"/>
  <c r="L83" i="20"/>
  <c r="N103" i="20"/>
  <c r="N80" i="20"/>
  <c r="J80" i="20"/>
  <c r="L80" i="20" s="1"/>
  <c r="J78" i="20"/>
  <c r="L78" i="20" s="1"/>
  <c r="O78" i="20" s="1"/>
  <c r="J87" i="20"/>
  <c r="L87" i="20" s="1"/>
  <c r="O87" i="20" s="1"/>
  <c r="J76" i="20"/>
  <c r="L76" i="20" s="1"/>
  <c r="O76" i="20" s="1"/>
  <c r="N83" i="20"/>
  <c r="L90" i="20"/>
  <c r="J79" i="20"/>
  <c r="L79" i="20" s="1"/>
  <c r="O79" i="20" s="1"/>
  <c r="J91" i="20"/>
  <c r="L91" i="20" s="1"/>
  <c r="O91" i="20" s="1"/>
  <c r="J84" i="20"/>
  <c r="L84" i="20" s="1"/>
  <c r="O84" i="20" s="1"/>
  <c r="J77" i="20"/>
  <c r="L77" i="20" s="1"/>
  <c r="O77" i="20" s="1"/>
  <c r="N90" i="20"/>
  <c r="J63" i="20"/>
  <c r="L63" i="20" s="1"/>
  <c r="O63" i="20" s="1"/>
  <c r="L62" i="20"/>
  <c r="J66" i="20"/>
  <c r="L66" i="20" s="1"/>
  <c r="O66" i="20" s="1"/>
  <c r="N62" i="20"/>
  <c r="L17" i="20"/>
  <c r="J19" i="20"/>
  <c r="L19" i="20" s="1"/>
  <c r="O19" i="20" s="1"/>
  <c r="N17" i="20"/>
  <c r="N22" i="20"/>
  <c r="J20" i="20"/>
  <c r="L20" i="20" s="1"/>
  <c r="O20" i="20" s="1"/>
  <c r="L22" i="20"/>
  <c r="J18" i="20"/>
  <c r="L18" i="20" s="1"/>
  <c r="O18" i="20" s="1"/>
  <c r="J23" i="20"/>
  <c r="L23" i="20" s="1"/>
  <c r="O23" i="20" s="1"/>
  <c r="E258" i="20"/>
  <c r="G258" i="20" s="1"/>
  <c r="G21" i="20"/>
  <c r="E274" i="20"/>
  <c r="N271" i="20"/>
  <c r="J271" i="20"/>
  <c r="L271" i="20" s="1"/>
  <c r="J270" i="20"/>
  <c r="L270" i="20" s="1"/>
  <c r="N270" i="20"/>
  <c r="N250" i="20"/>
  <c r="N260" i="20"/>
  <c r="L250" i="20"/>
  <c r="L240" i="20"/>
  <c r="L260" i="20"/>
  <c r="J257" i="20"/>
  <c r="L257" i="20" s="1"/>
  <c r="N257" i="20"/>
  <c r="L243" i="20"/>
  <c r="J239" i="20"/>
  <c r="L239" i="20" s="1"/>
  <c r="O239" i="20" s="1"/>
  <c r="J247" i="20"/>
  <c r="L247" i="20" s="1"/>
  <c r="O247" i="20" s="1"/>
  <c r="J246" i="20"/>
  <c r="L246" i="20" s="1"/>
  <c r="O246" i="20" s="1"/>
  <c r="N240" i="20"/>
  <c r="N243" i="20"/>
  <c r="J173" i="20"/>
  <c r="L173" i="20" s="1"/>
  <c r="O173" i="20" s="1"/>
  <c r="J204" i="20"/>
  <c r="L204" i="20" s="1"/>
  <c r="O204" i="20" s="1"/>
  <c r="J202" i="20"/>
  <c r="L202" i="20" s="1"/>
  <c r="O202" i="20" s="1"/>
  <c r="J201" i="20"/>
  <c r="L201" i="20" s="1"/>
  <c r="O201" i="20" s="1"/>
  <c r="J214" i="20"/>
  <c r="L214" i="20" s="1"/>
  <c r="O214" i="20" s="1"/>
  <c r="J213" i="20"/>
  <c r="L213" i="20" s="1"/>
  <c r="O213" i="20" s="1"/>
  <c r="J215" i="20"/>
  <c r="L215" i="20" s="1"/>
  <c r="O215" i="20" s="1"/>
  <c r="J212" i="20"/>
  <c r="L212" i="20" s="1"/>
  <c r="O212" i="20" s="1"/>
  <c r="L209" i="20"/>
  <c r="L210" i="20"/>
  <c r="L225" i="20"/>
  <c r="N209" i="20"/>
  <c r="L211" i="20"/>
  <c r="N211" i="20"/>
  <c r="L216" i="20"/>
  <c r="L224" i="20"/>
  <c r="N224" i="20"/>
  <c r="J222" i="20"/>
  <c r="L222" i="20" s="1"/>
  <c r="O222" i="20" s="1"/>
  <c r="J223" i="20"/>
  <c r="L223" i="20" s="1"/>
  <c r="O223" i="20" s="1"/>
  <c r="N225" i="20"/>
  <c r="J221" i="20"/>
  <c r="L221" i="20" s="1"/>
  <c r="O221" i="20" s="1"/>
  <c r="N210" i="20"/>
  <c r="J220" i="20"/>
  <c r="L220" i="20" s="1"/>
  <c r="O220" i="20" s="1"/>
  <c r="J227" i="20"/>
  <c r="L227" i="20" s="1"/>
  <c r="O227" i="20" s="1"/>
  <c r="J208" i="20"/>
  <c r="L208" i="20" s="1"/>
  <c r="O208" i="20" s="1"/>
  <c r="J226" i="20"/>
  <c r="L226" i="20" s="1"/>
  <c r="O226" i="20" s="1"/>
  <c r="N216" i="20"/>
  <c r="J206" i="20"/>
  <c r="L206" i="20" s="1"/>
  <c r="O206" i="20" s="1"/>
  <c r="J207" i="20"/>
  <c r="L207" i="20" s="1"/>
  <c r="O207" i="20" s="1"/>
  <c r="J205" i="20"/>
  <c r="L205" i="20" s="1"/>
  <c r="O205" i="20" s="1"/>
  <c r="J203" i="20"/>
  <c r="L203" i="20" s="1"/>
  <c r="O203" i="20" s="1"/>
  <c r="J217" i="20"/>
  <c r="L217" i="20" s="1"/>
  <c r="O217" i="20" s="1"/>
  <c r="J228" i="20"/>
  <c r="L228" i="20" s="1"/>
  <c r="O228" i="20" s="1"/>
  <c r="J229" i="20"/>
  <c r="L229" i="20" s="1"/>
  <c r="O229" i="20" s="1"/>
  <c r="L194" i="20"/>
  <c r="N194" i="20"/>
  <c r="L191" i="20"/>
  <c r="N191" i="20"/>
  <c r="N196" i="20"/>
  <c r="N193" i="20"/>
  <c r="L196" i="20"/>
  <c r="L193" i="20"/>
  <c r="J190" i="20"/>
  <c r="L190" i="20" s="1"/>
  <c r="O190" i="20" s="1"/>
  <c r="J198" i="20"/>
  <c r="L198" i="20" s="1"/>
  <c r="O198" i="20" s="1"/>
  <c r="J197" i="20"/>
  <c r="L197" i="20" s="1"/>
  <c r="O197" i="20" s="1"/>
  <c r="L166" i="20"/>
  <c r="J182" i="20"/>
  <c r="L182" i="20" s="1"/>
  <c r="O182" i="20" s="1"/>
  <c r="J183" i="20"/>
  <c r="L183" i="20" s="1"/>
  <c r="O183" i="20" s="1"/>
  <c r="L181" i="20"/>
  <c r="J180" i="20"/>
  <c r="L180" i="20" s="1"/>
  <c r="O180" i="20" s="1"/>
  <c r="J179" i="20"/>
  <c r="L179" i="20" s="1"/>
  <c r="O179" i="20" s="1"/>
  <c r="N181" i="20"/>
  <c r="N171" i="20"/>
  <c r="L171" i="20"/>
  <c r="J175" i="20"/>
  <c r="L175" i="20" s="1"/>
  <c r="O175" i="20" s="1"/>
  <c r="N166" i="20"/>
  <c r="N277" i="20" s="1"/>
  <c r="J172" i="20"/>
  <c r="L172" i="20" s="1"/>
  <c r="O172" i="20" s="1"/>
  <c r="N167" i="20"/>
  <c r="L167" i="20"/>
  <c r="J168" i="20"/>
  <c r="L168" i="20" s="1"/>
  <c r="O168" i="20" s="1"/>
  <c r="L231" i="20"/>
  <c r="N231" i="20"/>
  <c r="J170" i="20"/>
  <c r="L170" i="20" s="1"/>
  <c r="O170" i="20" s="1"/>
  <c r="J178" i="20"/>
  <c r="L178" i="20" s="1"/>
  <c r="O178" i="20" s="1"/>
  <c r="A22" i="20" l="1"/>
  <c r="A23" i="20" s="1"/>
  <c r="O44" i="20"/>
  <c r="O41" i="20"/>
  <c r="O47" i="20"/>
  <c r="O50" i="20"/>
  <c r="O37" i="20"/>
  <c r="O36" i="20"/>
  <c r="O38" i="20"/>
  <c r="G30" i="20"/>
  <c r="O27" i="20"/>
  <c r="O26" i="20"/>
  <c r="A10" i="20"/>
  <c r="P58" i="20"/>
  <c r="O124" i="20"/>
  <c r="O22" i="20"/>
  <c r="O112" i="20"/>
  <c r="O152" i="20"/>
  <c r="O137" i="20"/>
  <c r="O136" i="20"/>
  <c r="O113" i="20"/>
  <c r="O129" i="20"/>
  <c r="O111" i="20"/>
  <c r="O80" i="20"/>
  <c r="O103" i="20"/>
  <c r="O100" i="20"/>
  <c r="O102" i="20"/>
  <c r="O83" i="20"/>
  <c r="O90" i="20"/>
  <c r="O62" i="20"/>
  <c r="O271" i="20"/>
  <c r="O17" i="20"/>
  <c r="N21" i="20"/>
  <c r="J21" i="20"/>
  <c r="L21" i="20" s="1"/>
  <c r="O270" i="20"/>
  <c r="O260" i="20"/>
  <c r="O250" i="20"/>
  <c r="O257" i="20"/>
  <c r="O240" i="20"/>
  <c r="O243" i="20"/>
  <c r="J258" i="20"/>
  <c r="L258" i="20" s="1"/>
  <c r="N258" i="20"/>
  <c r="O209" i="20"/>
  <c r="O224" i="20"/>
  <c r="O225" i="20"/>
  <c r="O211" i="20"/>
  <c r="O210" i="20"/>
  <c r="O216" i="20"/>
  <c r="O194" i="20"/>
  <c r="O193" i="20"/>
  <c r="O196" i="20"/>
  <c r="O191" i="20"/>
  <c r="O166" i="20"/>
  <c r="O277" i="20" s="1"/>
  <c r="O181" i="20"/>
  <c r="O171" i="20"/>
  <c r="O231" i="20"/>
  <c r="O167" i="20"/>
  <c r="A26" i="20" l="1"/>
  <c r="A27" i="20" s="1"/>
  <c r="P52" i="20"/>
  <c r="A11" i="20"/>
  <c r="N30" i="20"/>
  <c r="J30" i="20"/>
  <c r="L30" i="20" s="1"/>
  <c r="P131" i="20"/>
  <c r="P145" i="20"/>
  <c r="P157" i="20"/>
  <c r="P106" i="20"/>
  <c r="P68" i="20"/>
  <c r="O21" i="20"/>
  <c r="P233" i="20"/>
  <c r="P277" i="20" s="1"/>
  <c r="O258" i="20"/>
  <c r="P262" i="20" s="1"/>
  <c r="A30" i="20" l="1"/>
  <c r="O30" i="20"/>
  <c r="P32" i="20" s="1"/>
  <c r="A12" i="20"/>
  <c r="A17" i="20" s="1"/>
  <c r="A36" i="20" l="1"/>
  <c r="A37" i="20"/>
  <c r="G274" i="20"/>
  <c r="J274" i="20" s="1"/>
  <c r="A38" i="20" l="1"/>
  <c r="A41" i="20"/>
  <c r="A44" i="20" s="1"/>
  <c r="L274" i="20"/>
  <c r="N274" i="20"/>
  <c r="N267" i="20"/>
  <c r="N266" i="20"/>
  <c r="L276" i="20"/>
  <c r="K276" i="20"/>
  <c r="A276" i="20"/>
  <c r="L263" i="20"/>
  <c r="M13" i="20"/>
  <c r="L13" i="20"/>
  <c r="G12" i="20"/>
  <c r="N12" i="20" s="1"/>
  <c r="G11" i="20"/>
  <c r="J11" i="20" s="1"/>
  <c r="G10" i="20"/>
  <c r="J10" i="20" s="1"/>
  <c r="G9" i="20"/>
  <c r="J9" i="20" s="1"/>
  <c r="G8" i="20"/>
  <c r="N8" i="20" s="1"/>
  <c r="G7" i="20"/>
  <c r="J7" i="20" s="1"/>
  <c r="A47" i="20" l="1"/>
  <c r="A50" i="20" s="1"/>
  <c r="O274" i="20"/>
  <c r="J267" i="20"/>
  <c r="L267" i="20" s="1"/>
  <c r="O267" i="20" s="1"/>
  <c r="J266" i="20"/>
  <c r="L266" i="20" s="1"/>
  <c r="O266" i="20" s="1"/>
  <c r="L9" i="20"/>
  <c r="J8" i="20"/>
  <c r="L8" i="20" s="1"/>
  <c r="O8" i="20" s="1"/>
  <c r="J12" i="20"/>
  <c r="L12" i="20" s="1"/>
  <c r="O12" i="20" s="1"/>
  <c r="L10" i="20"/>
  <c r="L11" i="20"/>
  <c r="L7" i="20"/>
  <c r="N7" i="20"/>
  <c r="N11" i="20"/>
  <c r="N10" i="20"/>
  <c r="N9" i="20"/>
  <c r="A56" i="20" l="1"/>
  <c r="O9" i="20"/>
  <c r="O10" i="20"/>
  <c r="O7" i="20"/>
  <c r="O11" i="20"/>
  <c r="A62" i="20" l="1"/>
  <c r="P276" i="20"/>
  <c r="P13" i="20"/>
  <c r="A63" i="20" l="1"/>
  <c r="A66" i="20"/>
  <c r="P279" i="20"/>
  <c r="A75" i="20" l="1"/>
  <c r="A76" i="20" s="1"/>
  <c r="P280" i="20"/>
  <c r="P278" i="20"/>
  <c r="A77" i="20" l="1"/>
  <c r="P281" i="20"/>
  <c r="A78" i="20" l="1"/>
  <c r="A79" i="20" s="1"/>
  <c r="F19" i="13"/>
  <c r="I19" i="13" s="1"/>
  <c r="F18" i="13"/>
  <c r="I18" i="13" s="1"/>
  <c r="N17" i="13"/>
  <c r="F17" i="13"/>
  <c r="I17" i="13" s="1"/>
  <c r="F16" i="13"/>
  <c r="I16" i="13"/>
  <c r="F15" i="13"/>
  <c r="I15" i="13" s="1"/>
  <c r="L14" i="13"/>
  <c r="F14" i="13"/>
  <c r="I14" i="13" s="1"/>
  <c r="N13" i="13"/>
  <c r="F13" i="13"/>
  <c r="I13" i="13" s="1"/>
  <c r="N12" i="13"/>
  <c r="F12" i="13"/>
  <c r="I12" i="13" s="1"/>
  <c r="N11" i="13"/>
  <c r="F11" i="13"/>
  <c r="I11" i="13" s="1"/>
  <c r="N10" i="13"/>
  <c r="L10" i="13"/>
  <c r="F10" i="13"/>
  <c r="I10" i="13" s="1"/>
  <c r="N9" i="13"/>
  <c r="L9" i="13"/>
  <c r="O14" i="13" s="1"/>
  <c r="F9" i="13"/>
  <c r="I9" i="13" s="1"/>
  <c r="I6" i="13"/>
  <c r="F18" i="12"/>
  <c r="D17" i="12"/>
  <c r="F17" i="12" s="1"/>
  <c r="F16" i="12"/>
  <c r="F15" i="12"/>
  <c r="D14" i="12"/>
  <c r="F14" i="12" s="1"/>
  <c r="F13" i="12"/>
  <c r="F12" i="12"/>
  <c r="D11" i="12"/>
  <c r="F11" i="12" s="1"/>
  <c r="D10" i="12"/>
  <c r="F10" i="12" s="1"/>
  <c r="D9" i="12"/>
  <c r="F9" i="12" s="1"/>
  <c r="F6" i="12"/>
  <c r="A80" i="20" l="1"/>
  <c r="N18" i="13"/>
  <c r="N14" i="13"/>
  <c r="F20" i="12"/>
  <c r="P14" i="13"/>
  <c r="I21" i="13"/>
  <c r="N15" i="13"/>
  <c r="A83" i="20" l="1"/>
  <c r="I22" i="13"/>
  <c r="I23" i="13" s="1"/>
  <c r="A84" i="20" l="1"/>
  <c r="A87" i="20" s="1"/>
  <c r="A90" i="20" l="1"/>
  <c r="A91" i="20" l="1"/>
  <c r="A100" i="20" l="1"/>
  <c r="A94" i="20"/>
  <c r="A101" i="20" l="1"/>
  <c r="A102" i="20" s="1"/>
  <c r="A103" i="20" s="1"/>
  <c r="A110" i="20" l="1"/>
  <c r="A104" i="20"/>
  <c r="A111" i="20" l="1"/>
  <c r="A112" i="20" s="1"/>
  <c r="A113" i="20" l="1"/>
  <c r="A114" i="20" l="1"/>
  <c r="A117" i="20" l="1"/>
  <c r="A120" i="20" l="1"/>
  <c r="A121" i="20" s="1"/>
  <c r="A124" i="20" s="1"/>
  <c r="A125" i="20" l="1"/>
  <c r="A126" i="20" s="1"/>
  <c r="A129" i="20" s="1"/>
  <c r="A135" i="20" l="1"/>
  <c r="A136" i="20" l="1"/>
  <c r="A137" i="20" l="1"/>
  <c r="A138" i="20"/>
  <c r="A141" i="20" l="1"/>
  <c r="A142" i="20" l="1"/>
  <c r="A143" i="20" s="1"/>
  <c r="A149" i="20" l="1"/>
  <c r="A152" i="20" l="1"/>
  <c r="A155" i="20" l="1"/>
  <c r="A166" i="20" l="1"/>
  <c r="A167" i="20" l="1"/>
  <c r="A168" i="20" l="1"/>
  <c r="A171" i="20" l="1"/>
  <c r="A170" i="20"/>
  <c r="A172" i="20" l="1"/>
  <c r="A173" i="20" l="1"/>
  <c r="A175" i="20" s="1"/>
  <c r="A178" i="20" s="1"/>
  <c r="A179" i="20" l="1"/>
  <c r="A180" i="20" l="1"/>
  <c r="A181" i="20" l="1"/>
  <c r="A182" i="20" s="1"/>
  <c r="A183" i="20" l="1"/>
  <c r="A190" i="20" s="1"/>
  <c r="A191" i="20" l="1"/>
  <c r="A193" i="20" l="1"/>
  <c r="A194" i="20" l="1"/>
  <c r="A196" i="20" l="1"/>
  <c r="A197" i="20" l="1"/>
  <c r="A198" i="20" l="1"/>
  <c r="A201" i="20" l="1"/>
  <c r="A202" i="20" l="1"/>
  <c r="A203" i="20" l="1"/>
  <c r="A204" i="20" l="1"/>
  <c r="A205" i="20" l="1"/>
  <c r="A206" i="20" l="1"/>
  <c r="A207" i="20" l="1"/>
  <c r="A208" i="20" l="1"/>
  <c r="A209" i="20" l="1"/>
  <c r="A210" i="20" l="1"/>
  <c r="A211" i="20" l="1"/>
  <c r="A212" i="20" l="1"/>
  <c r="A213" i="20" l="1"/>
  <c r="A214" i="20" l="1"/>
  <c r="A215" i="20" l="1"/>
  <c r="A216" i="20" l="1"/>
  <c r="A217" i="20" l="1"/>
  <c r="A220" i="20" l="1"/>
  <c r="A221" i="20" s="1"/>
  <c r="A222" i="20" s="1"/>
  <c r="A223" i="20" s="1"/>
  <c r="A224" i="20" s="1"/>
  <c r="A225" i="20" s="1"/>
  <c r="A226" i="20" l="1"/>
  <c r="A227" i="20" l="1"/>
  <c r="A228" i="20" s="1"/>
  <c r="A229" i="20" l="1"/>
  <c r="A239" i="20" l="1"/>
  <c r="A231" i="20"/>
  <c r="A240" i="20" s="1"/>
  <c r="A246" i="20" l="1"/>
  <c r="A243" i="20"/>
  <c r="A247" i="20" l="1"/>
  <c r="A250" i="20" l="1"/>
  <c r="A257" i="20" s="1"/>
  <c r="A258" i="20" l="1"/>
  <c r="A260" i="20" l="1"/>
  <c r="A266" i="20" s="1"/>
  <c r="A267" i="20" l="1"/>
  <c r="A270" i="20" l="1"/>
  <c r="A271" i="20" l="1"/>
  <c r="A274" i="20" s="1"/>
</calcChain>
</file>

<file path=xl/sharedStrings.xml><?xml version="1.0" encoding="utf-8"?>
<sst xmlns="http://schemas.openxmlformats.org/spreadsheetml/2006/main" count="763" uniqueCount="314">
  <si>
    <t>ITEM #</t>
  </si>
  <si>
    <t>DWG #</t>
  </si>
  <si>
    <t>CSI #/SUB DETAIL</t>
  </si>
  <si>
    <t>DESCRIPTION</t>
  </si>
  <si>
    <t>QTY.</t>
  </si>
  <si>
    <t>WASTE</t>
  </si>
  <si>
    <t>QTY. W/ WASTE</t>
  </si>
  <si>
    <t>UNIT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</si>
  <si>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</si>
  <si>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</si>
  <si>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</si>
  <si>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</si>
  <si>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</si>
  <si>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</si>
  <si>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</si>
  <si>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</si>
  <si>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</si>
  <si>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</si>
  <si>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</si>
  <si>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</si>
  <si>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PROFIT</t>
  </si>
  <si>
    <t>CONTIGENCIES</t>
  </si>
  <si>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</si>
  <si>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</si>
  <si>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</si>
  <si>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</si>
  <si>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</si>
  <si>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</si>
  <si>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</si>
  <si>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</si>
  <si>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</si>
  <si>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</si>
  <si>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</si>
  <si>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</si>
  <si>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</si>
  <si>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</si>
  <si>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</si>
  <si>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</si>
  <si>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</si>
  <si>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</si>
  <si>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</si>
  <si>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</si>
  <si>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</si>
  <si>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</si>
  <si>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</si>
  <si>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</si>
  <si>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</si>
  <si>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</si>
  <si>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</si>
  <si>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</si>
  <si>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</si>
  <si>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</si>
  <si>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</si>
  <si>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</si>
  <si>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</si>
  <si>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</si>
  <si>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</si>
  <si>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</si>
  <si>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</si>
  <si>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</si>
  <si>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</si>
  <si>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</si>
  <si>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</si>
  <si>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</si>
  <si>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</si>
  <si>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</si>
  <si>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</si>
  <si>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</si>
  <si>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</si>
  <si>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</si>
  <si>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</si>
  <si>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</si>
  <si>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</si>
  <si>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</si>
  <si>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</si>
  <si>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</si>
  <si>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</si>
  <si>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</si>
  <si>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</si>
  <si>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</si>
  <si>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</si>
  <si>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</si>
  <si>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</si>
  <si>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</si>
  <si>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</si>
  <si>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</si>
  <si>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</si>
  <si>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</si>
  <si>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</si>
  <si>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</si>
  <si>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</si>
  <si>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</si>
  <si>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</si>
  <si>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</si>
  <si>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</si>
  <si>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</si>
  <si>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</si>
  <si>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</si>
  <si>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</si>
  <si>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</si>
  <si>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</si>
  <si>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</si>
  <si>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</si>
  <si>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</si>
  <si>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</si>
  <si>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</si>
  <si>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</si>
  <si>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</si>
  <si>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</si>
  <si>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t>SF</t>
  </si>
  <si>
    <t>LF</t>
  </si>
  <si>
    <t>EA</t>
  </si>
  <si>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</si>
  <si>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t>DIVISION 26 — ELECTRICAL</t>
  </si>
  <si>
    <t>Power Items</t>
  </si>
  <si>
    <t>Wiring &amp; Conduits</t>
  </si>
  <si>
    <t xml:space="preserve">Additional Cost Based on Electrical Work Area </t>
  </si>
  <si>
    <t>Receptacles</t>
  </si>
  <si>
    <t>Switches</t>
  </si>
  <si>
    <r>
      <t xml:space="preserve">General Exclusions: </t>
    </r>
    <r>
      <rPr>
        <b/>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</si>
  <si>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UNIT LABOR HOURS</t>
  </si>
  <si>
    <t>PER HOUR LABOR RATE</t>
  </si>
  <si>
    <t>TOTAL LABOR COST</t>
  </si>
  <si>
    <t>TOTAL LABOR HOURS</t>
  </si>
  <si>
    <t>UNIT MATERIAL COST</t>
  </si>
  <si>
    <t>TOTAL MATERIAL COST</t>
  </si>
  <si>
    <t>ITEM COST</t>
  </si>
  <si>
    <t>DIVISION 31 — EARTH WORK</t>
  </si>
  <si>
    <t>CY</t>
  </si>
  <si>
    <t>Excavation</t>
  </si>
  <si>
    <t>Backfill</t>
  </si>
  <si>
    <t>Grading</t>
  </si>
  <si>
    <t>Breaker</t>
  </si>
  <si>
    <t>Misc.</t>
  </si>
  <si>
    <t>Conduit Material is E.M.T. and Wires are Copper Type THHN U.N.O.</t>
  </si>
  <si>
    <t>(3/4" Dia.) Conduit</t>
  </si>
  <si>
    <t>(20 AMP/125 V/2 Pole/3 W/ NEMA 5-20R)  GFI Duplex Receptacle</t>
  </si>
  <si>
    <t>(20 AMP/125 V/2 Pole/3 W/ NEMA 5-20R) Duplex Receptacle</t>
  </si>
  <si>
    <t xml:space="preserve">(240 V/60AMP/1 Phase) Non- Fused Disconnect Switch </t>
  </si>
  <si>
    <t>(20 AMP, 1 Pole) Breaker</t>
  </si>
  <si>
    <t>(60 AMP, 2 Pole) Breaker</t>
  </si>
  <si>
    <t>Connection to Existing Lighting Circuit</t>
  </si>
  <si>
    <t>For Power Items</t>
  </si>
  <si>
    <t>(3) #12 Wire</t>
  </si>
  <si>
    <t>DIVISION 22 — PLUMBING</t>
  </si>
  <si>
    <t>Water Work</t>
  </si>
  <si>
    <t>Water Pipes</t>
  </si>
  <si>
    <t>(1/2" Dia.) Hot Water Pipe</t>
  </si>
  <si>
    <t>(3/4" Dia.) Hot Water Pipe</t>
  </si>
  <si>
    <t>(1" Dia.) Hot Water Pipe</t>
  </si>
  <si>
    <t>(1/2" Dia.) Cold Water Pipe U.G.</t>
  </si>
  <si>
    <t>(1/2" Dia.) Cold Water Pipe</t>
  </si>
  <si>
    <t>(3/4" Dia.) Cold Water Pipe</t>
  </si>
  <si>
    <t>(1" Dia.) Cold Water Pipe</t>
  </si>
  <si>
    <t>Valves</t>
  </si>
  <si>
    <t>(3/4" Dia.) Temperature and Pressure Relief Valve</t>
  </si>
  <si>
    <t>(1" Dia.) Check Valve</t>
  </si>
  <si>
    <t>(1" Dia.) Gate Valve</t>
  </si>
  <si>
    <t>(1" Dia.) Shut-off Valve</t>
  </si>
  <si>
    <t>(1" Dia.) Thermostatic Mixing Valve</t>
  </si>
  <si>
    <t>(1" Dia.) Vacuum Relief Valve</t>
  </si>
  <si>
    <t>Waste Pipe</t>
  </si>
  <si>
    <t>(2" Dia.) Waste Pipe U.G.</t>
  </si>
  <si>
    <t>(4" Dia.) Waste Pipe U.G.</t>
  </si>
  <si>
    <t>(2" Dia.) Waste Pipe</t>
  </si>
  <si>
    <t>(4" Dia.) Waste Pipe</t>
  </si>
  <si>
    <t>(1-1/2" Dia.) Vent Pipe</t>
  </si>
  <si>
    <t>(2" Dia.) Vent Pipe</t>
  </si>
  <si>
    <t>(3" Dia.) Vent Pipe</t>
  </si>
  <si>
    <t>(4" Dia.) Floor Clean Out (FCO)</t>
  </si>
  <si>
    <t>Point of Connection from New to Existing Pipe (POC)</t>
  </si>
  <si>
    <t>(22 GA. x 1-1/2" Wide x 2'-6" Long) Seismic Strap for Water Heater</t>
  </si>
  <si>
    <t xml:space="preserve">(2'-0" x 2'-0") Pan for Water Heater </t>
  </si>
  <si>
    <t>(2" Dia.) Vent Through Roof (VTR)</t>
  </si>
  <si>
    <t>(3" Dia.) Vent Through Roof (VTR)</t>
  </si>
  <si>
    <t>Plumbing Fixtures</t>
  </si>
  <si>
    <t>Floor Sink (FS-1)</t>
  </si>
  <si>
    <t>Trap Primer (TP-1)</t>
  </si>
  <si>
    <t xml:space="preserve">Additional Cost Based on Plumbing Work Area </t>
  </si>
  <si>
    <t>H-20 Rated Cast Iron Cover for Grease Interceptor</t>
  </si>
  <si>
    <t>Cast Iron (12" x 12") Grate for Floor Sink (FS-1)</t>
  </si>
  <si>
    <t>Access Panel for Trap Primer (TP-1)</t>
  </si>
  <si>
    <t>(5") Grate with 2" Outlet for Floor Drain (FD-1)</t>
  </si>
  <si>
    <t>(8-1/2") Round Traffic Duty Cast Iron Bar Grate for Floor Drain (FD-1)</t>
  </si>
  <si>
    <t>Removeable PVC HUB Drain Cover for Floor Drain (FD-1)</t>
  </si>
  <si>
    <t>Round Frame W/ Smooth Top for (4" Dia.) Floor Clean Out (FCO)</t>
  </si>
  <si>
    <t>Cover for (4" Dia.) Floor Clean Out (FCO)</t>
  </si>
  <si>
    <t>Hub Outlet for (4" Dia.) Floor Clean Out (FCO)</t>
  </si>
  <si>
    <t>Sanitary Work</t>
  </si>
  <si>
    <t>E1</t>
  </si>
  <si>
    <t>Excavation for Waste Pipes</t>
  </si>
  <si>
    <t>Backfill for Waste Pipes</t>
  </si>
  <si>
    <t>Excavation for Grease Interceptor</t>
  </si>
  <si>
    <t>Backfill for Grease Interceptor</t>
  </si>
  <si>
    <r>
      <t xml:space="preserve">Soil Export 
</t>
    </r>
    <r>
      <rPr>
        <b/>
        <sz val="12"/>
        <color rgb="FFFF0000"/>
        <rFont val="Calibri"/>
        <family val="2"/>
        <scheme val="minor"/>
      </rPr>
      <t xml:space="preserve">Fluff Factor Applied </t>
    </r>
  </si>
  <si>
    <r>
      <t xml:space="preserve">3- Compartment Sink (S-1)
</t>
    </r>
    <r>
      <rPr>
        <b/>
        <sz val="12"/>
        <rFont val="Calibri"/>
        <family val="2"/>
        <scheme val="minor"/>
      </rPr>
      <t>Remarks: JOHN BOOS-E3S8-18-12T 18 W/ KROWNE FAUCET - 17-109WL</t>
    </r>
  </si>
  <si>
    <r>
      <t xml:space="preserve">Prep Sink (S-2)
</t>
    </r>
    <r>
      <rPr>
        <b/>
        <sz val="12"/>
        <rFont val="Calibri"/>
        <family val="2"/>
        <scheme val="minor"/>
      </rPr>
      <t>Remarks: JOHN BOOS-41PB16204-1D24L-W/ COMPONENT FAUCET - KL54-8110-SE1 WALL MOUNT, 10" SPOUT</t>
    </r>
  </si>
  <si>
    <r>
      <t xml:space="preserve">Grease Interceptor (GI-1)
</t>
    </r>
    <r>
      <rPr>
        <b/>
        <sz val="12"/>
        <rFont val="Calibri"/>
        <family val="2"/>
        <scheme val="minor"/>
      </rPr>
      <t xml:space="preserve">REMARKS: GB-250-B 75 GPM, 4" INLET/ OUTLET </t>
    </r>
  </si>
  <si>
    <r>
      <t xml:space="preserve">Water Heater (WH-1)
</t>
    </r>
    <r>
      <rPr>
        <b/>
        <sz val="12"/>
        <rFont val="Calibri"/>
        <family val="2"/>
        <scheme val="minor"/>
      </rPr>
      <t>REMARKS: GE 40 GALLON LOWBOY ELECTRIC WATER HEATER, SIDE PORT, 240 V (GE40L08BSM)</t>
    </r>
  </si>
  <si>
    <r>
      <t xml:space="preserve">Floor Drain (FD-1)
</t>
    </r>
    <r>
      <rPr>
        <b/>
        <sz val="12"/>
        <rFont val="Calibri"/>
        <family val="2"/>
        <scheme val="minor"/>
      </rPr>
      <t>REMARKS: SMITH 2110</t>
    </r>
  </si>
  <si>
    <t>P1</t>
  </si>
  <si>
    <t>Note: Pipe Material is Assumed as Copper Type L</t>
  </si>
  <si>
    <t>Note: Pipe Material is Assumed as PVC Schedule 40</t>
  </si>
  <si>
    <r>
      <t xml:space="preserve">Hose Bib (HB-1)
</t>
    </r>
    <r>
      <rPr>
        <b/>
        <sz val="12"/>
        <rFont val="Calibri"/>
        <family val="2"/>
        <scheme val="minor"/>
      </rPr>
      <t>Assume General Price. No Details.</t>
    </r>
  </si>
  <si>
    <r>
      <t xml:space="preserve">Mop Sink w/ Stainless Steel Splash Guard (MS-1) 
</t>
    </r>
    <r>
      <rPr>
        <b/>
        <sz val="12"/>
        <rFont val="Calibri"/>
        <family val="2"/>
        <scheme val="minor"/>
      </rPr>
      <t>REMARKS: FLORESTONE - MSR-2424 AMERICAN STANDARD WALL MOUNT 8344.212 EXPOSED YOKE UTILITY FAUCET</t>
    </r>
  </si>
  <si>
    <r>
      <t xml:space="preserve">Hand Sink w/ 6" L &amp; R Stainless Steel Splash Guards (HS-1)
</t>
    </r>
    <r>
      <rPr>
        <b/>
        <sz val="12"/>
        <rFont val="Calibri"/>
        <family val="2"/>
        <scheme val="minor"/>
      </rPr>
      <t>REMARKS: KROWNE METAL - HS-33</t>
    </r>
  </si>
  <si>
    <t>DIVISION 02 — EXISTING CONDITIONS</t>
  </si>
  <si>
    <t>Selective Demolition</t>
  </si>
  <si>
    <t>Remove existing floor finish</t>
  </si>
  <si>
    <t>Remove existing floor tiles</t>
  </si>
  <si>
    <t>Remove existing wall base</t>
  </si>
  <si>
    <t>(5'-0" H) Remove existing wall tiles</t>
  </si>
  <si>
    <t>Remove existing (2'-0" Deep) Base Cabinet</t>
  </si>
  <si>
    <t>Remove existing sink</t>
  </si>
  <si>
    <t>Patch &amp; prepare existing surface to receive new wall finish</t>
  </si>
  <si>
    <t>DIVISION 08 — OPENINGS</t>
  </si>
  <si>
    <t>Doors</t>
  </si>
  <si>
    <t>Door Hardware</t>
  </si>
  <si>
    <r>
      <rPr>
        <b/>
        <sz val="12"/>
        <color theme="1"/>
        <rFont val="Calibri"/>
        <family val="2"/>
        <scheme val="minor"/>
      </rPr>
      <t>101</t>
    </r>
    <r>
      <rPr>
        <sz val="12"/>
        <color theme="1"/>
        <rFont val="Calibri"/>
        <family val="2"/>
        <scheme val="minor"/>
      </rPr>
      <t xml:space="preserve"> - (3'-0"x3'-0") Solid Core Wood Door w/ Wood Frame</t>
    </r>
  </si>
  <si>
    <r>
      <rPr>
        <b/>
        <sz val="12"/>
        <color theme="1"/>
        <rFont val="Calibri"/>
        <family val="2"/>
        <scheme val="minor"/>
      </rPr>
      <t>102</t>
    </r>
    <r>
      <rPr>
        <sz val="12"/>
        <color theme="1"/>
        <rFont val="Calibri"/>
        <family val="2"/>
        <scheme val="minor"/>
      </rPr>
      <t xml:space="preserve"> - (3'-0"x7'-0") Solid Core Wood Door w/ Wood Frame</t>
    </r>
  </si>
  <si>
    <t>DIVISION 09 — FINISHES</t>
  </si>
  <si>
    <r>
      <rPr>
        <b/>
        <sz val="12"/>
        <color theme="1"/>
        <rFont val="Calibri"/>
        <family val="2"/>
        <scheme val="minor"/>
      </rPr>
      <t xml:space="preserve">Hardware Set 4
</t>
    </r>
    <r>
      <rPr>
        <sz val="12"/>
        <color theme="1"/>
        <rFont val="Calibri"/>
        <family val="2"/>
        <scheme val="minor"/>
      </rPr>
      <t>- (2) PR Butts: Hager, BB1279 4-1/2" x 4-1/2" x US26D
- (1) Office Lock: Schlage, Neptune AL50PD x 626
- (1) Wall Stop: Hager, 234W, 626</t>
    </r>
  </si>
  <si>
    <t>A1</t>
  </si>
  <si>
    <t>A4</t>
  </si>
  <si>
    <t>Stud Walls</t>
  </si>
  <si>
    <t>5/8" Gypsum Board on Both Sides - 4'x8'</t>
  </si>
  <si>
    <t>2x4 Wood Stud Interior Wall, (12'-0" H)</t>
  </si>
  <si>
    <t>2x4 DF#2 Wood Studs @ 16" O.C. (12'-0" H)</t>
  </si>
  <si>
    <t>2x4 Single P.T. Sill Plate</t>
  </si>
  <si>
    <t>2x4 Double Top Plate</t>
  </si>
  <si>
    <t>Ceramic Tile</t>
  </si>
  <si>
    <t>Red Quarry Tile</t>
  </si>
  <si>
    <t>Wall Base</t>
  </si>
  <si>
    <t>Coved Ceramic Tile Base</t>
  </si>
  <si>
    <t>Coved Quarry Tile Base</t>
  </si>
  <si>
    <t>Wall Panels</t>
  </si>
  <si>
    <t>Fiberglass Reinforced Plastic (FRP) Panel
Manufacturer: Marlite
Color: White</t>
  </si>
  <si>
    <t>Paint</t>
  </si>
  <si>
    <t>(9'-0" H) Wall Paint_x000D_
Finish: Washable Gloss_x000D_
Color: White</t>
  </si>
  <si>
    <t>Gypsum Board Ceiling Paint_x000D_
Finish: Semi-Gloss_x000D_
Color: White</t>
  </si>
  <si>
    <t>Paint on (3'-0"x3'-0") Solid Core Wood Door w/ Wood Frame</t>
  </si>
  <si>
    <t>Paint on (3'-0"x7'-0") Solid Core Wood Door w/ Wood Frame</t>
  </si>
  <si>
    <t>Door Trim Paint</t>
  </si>
  <si>
    <t>Signage</t>
  </si>
  <si>
    <t>DIVISION 12 — FURNISHINGS</t>
  </si>
  <si>
    <t>Shelving</t>
  </si>
  <si>
    <t>(1'-0" Deep) Wall Shelf</t>
  </si>
  <si>
    <t>(1'-2" Deep) Wall Shelf</t>
  </si>
  <si>
    <t>(1'-2" Deep) Storage Shelving</t>
  </si>
  <si>
    <t>(1'-4" Deep) Storage Shelving</t>
  </si>
  <si>
    <t>(1'-8" Deep) Storage Shelving</t>
  </si>
  <si>
    <t>Lockers</t>
  </si>
  <si>
    <t>6 Tier Employee Locker - Unassembled_x000D_
Manufacturer: Regency Space Solutions_x000D_
Model: #600LC16122KG_x000D_
Color: Gray_x000D_
Size: 12"x12"x78"</t>
  </si>
  <si>
    <t>Toilet Accessories</t>
  </si>
  <si>
    <t>Stainless Steel Soap Dispenser_x000D_
Manufacturer: Bobrick_x000D_
Model: B-2111</t>
  </si>
  <si>
    <t>Stainless Steel Paper Towel Dispenser_x000D_
Manufacturer: Bobrick_x000D_
Model: B-2974</t>
  </si>
  <si>
    <t>(30"x1-1/2") "Door Unlocked" Tactile Sign</t>
  </si>
  <si>
    <t>(6"x6") "Handicap Logo ISA" Tactile Sign</t>
  </si>
  <si>
    <r>
      <t xml:space="preserve">(7"x10") "No Smoking" Tactile Sign
</t>
    </r>
    <r>
      <rPr>
        <b/>
        <sz val="12"/>
        <color rgb="FFFF0000"/>
        <rFont val="Calibri"/>
        <family val="2"/>
        <scheme val="minor"/>
      </rPr>
      <t>Note: Size Assumed.</t>
    </r>
  </si>
  <si>
    <t>Fire Extinguisher Class 2A:10B:C</t>
  </si>
  <si>
    <t>60" Worktop Refrigerator_x000D_
Manufacturer: Avantco_x000D_
Model: AWT-60R-HC</t>
  </si>
  <si>
    <t>Commercial Two Door Reach-in Refrigerator_x000D_
Manufacturer: Kratos_x000D_
Model: 69K-773</t>
  </si>
  <si>
    <t>Single Commercial Electric Convection Oven</t>
  </si>
  <si>
    <r>
      <t xml:space="preserve">71" 3 Door Refrigerated Sandwich Prep Table
Manufacturer: Avantco
Model: APT-71-HC
</t>
    </r>
    <r>
      <rPr>
        <b/>
        <sz val="12"/>
        <color rgb="FFFF0000"/>
        <rFont val="Calibri"/>
        <family val="2"/>
        <scheme val="minor"/>
      </rPr>
      <t>Note: Added on the basis of equipment schedule. Not seen on plans. Please verify.</t>
    </r>
  </si>
  <si>
    <t>Appliances</t>
  </si>
  <si>
    <t>Commercial 72" Stainless Steel Work Table_x000D_
Manufacturer: Chef AAA_x000D_
Model: TL3243</t>
  </si>
  <si>
    <t>Commercial 30" Stainless Steel Work Table_x000D_
Manufacturer: Chef AAA_x000D_
Model: TL3243</t>
  </si>
  <si>
    <t>100-1/2" Full Service Red Meat Case w/ Straight Glass - (4) Levels_x000D_
Manufacturer: Howard McCray_x000D_
Model: SC-CMS40E-8-BE-LED</t>
  </si>
  <si>
    <t>(1'-5" D x 2'-10" H) Plastic Laminate Base Cabinet</t>
  </si>
  <si>
    <t>(1'-5" D) Solid Surface Countertop</t>
  </si>
  <si>
    <t>Trash Receptacle</t>
  </si>
  <si>
    <t>DIVISION 06 — WOOD, PLASTIC &amp; COMPOSITES</t>
  </si>
  <si>
    <t>Door Trim</t>
  </si>
  <si>
    <t>Trim</t>
  </si>
  <si>
    <t>A3</t>
  </si>
  <si>
    <t>A2</t>
  </si>
  <si>
    <t>A1, A2</t>
  </si>
  <si>
    <t>-</t>
  </si>
  <si>
    <t>Structure Demolition</t>
  </si>
  <si>
    <t>Remove existing concrete slab including base course</t>
  </si>
  <si>
    <t>Sawcut existing concrete slab</t>
  </si>
  <si>
    <t>Hauling</t>
  </si>
  <si>
    <t>Haul off Demo Building Material Offsite</t>
  </si>
  <si>
    <t>DIVISION 03 — CONCRETE</t>
  </si>
  <si>
    <t>Concrete Slab</t>
  </si>
  <si>
    <t>(4" Thk) Concrete Slab</t>
  </si>
  <si>
    <t>6x6 - W1.4xW1.4 WWF</t>
  </si>
  <si>
    <t>(4" Thk) Aggregate Base Course</t>
  </si>
  <si>
    <t>Formwork</t>
  </si>
  <si>
    <t>Vapor Retarder</t>
  </si>
  <si>
    <t>6Mil. Vapor Retarder @ Concrete Slab</t>
  </si>
  <si>
    <t>Formwork for Concrete Slab</t>
  </si>
  <si>
    <t>LBS</t>
  </si>
  <si>
    <t>Hilti Epoxy #3 Dowel Bars (1'-0" Long) - Embed 6" into Existing Slab</t>
  </si>
  <si>
    <t>Mobilization</t>
  </si>
  <si>
    <t>Mobilization for Steel/Reinforcement</t>
  </si>
  <si>
    <t>TONS</t>
  </si>
  <si>
    <t>Floor Tiles</t>
  </si>
  <si>
    <t>Floor Transition Strip</t>
  </si>
  <si>
    <t>Millwork</t>
  </si>
  <si>
    <t>Countertops</t>
  </si>
  <si>
    <t>PROJECT: TENANT IMPROVEMENT FOR MARINATED MASALA MEATS</t>
  </si>
  <si>
    <t>LOCATION: 2450 N. BRAWLEY AVE #108 FRESNO, CA 93722</t>
  </si>
  <si>
    <t>DIVISION 10 — SPECIALTIES</t>
  </si>
  <si>
    <t>DIVISION 11 — EQUIPMENT</t>
  </si>
  <si>
    <t>Note: Deck Height is Assumed  to be 12'. Please verify.</t>
  </si>
  <si>
    <t>Note: One primer coat &amp; two finish coats are assumed, unless otherwise noted.</t>
  </si>
  <si>
    <r>
      <t xml:space="preserve">(1" Thick) Fiber Glass Insulation for Water Pipes
</t>
    </r>
    <r>
      <rPr>
        <b/>
        <sz val="12"/>
        <color rgb="FFFF0000"/>
        <rFont val="Calibri"/>
        <family val="2"/>
        <scheme val="minor"/>
      </rPr>
      <t>Note: Material Assumed.</t>
    </r>
  </si>
  <si>
    <r>
      <t xml:space="preserve">Sample Station
</t>
    </r>
    <r>
      <rPr>
        <b/>
        <sz val="12"/>
        <color rgb="FFFF0000"/>
        <rFont val="Calibri"/>
        <family val="2"/>
        <scheme val="minor"/>
      </rPr>
      <t>No Details Found</t>
    </r>
    <r>
      <rPr>
        <sz val="12"/>
        <color rgb="FFFF0000"/>
        <rFont val="Calibri"/>
        <family val="2"/>
        <scheme val="minor"/>
      </rPr>
      <t>.</t>
    </r>
  </si>
  <si>
    <r>
      <t xml:space="preserve">Expansion Tank (ET-1)
</t>
    </r>
    <r>
      <rPr>
        <b/>
        <sz val="12"/>
        <color rgb="FFFF0000"/>
        <rFont val="Calibri"/>
        <family val="2"/>
        <scheme val="minor"/>
      </rPr>
      <t>No Details Found</t>
    </r>
    <r>
      <rPr>
        <sz val="12"/>
        <color rgb="FFFF0000"/>
        <rFont val="Calibri"/>
        <family val="2"/>
        <scheme val="minor"/>
      </rPr>
      <t>.</t>
    </r>
  </si>
  <si>
    <t>Acoustical Sealant on Both Sides @ Top &amp; Bottom</t>
  </si>
  <si>
    <t>Aluminum Bar Floor Transition Strip</t>
  </si>
  <si>
    <t>Equipment</t>
  </si>
  <si>
    <r>
      <rPr>
        <b/>
        <sz val="13"/>
        <color rgb="FFFF0000"/>
        <rFont val="Calibri"/>
        <family val="2"/>
        <scheme val="minor"/>
      </rPr>
      <t xml:space="preserve">Web: </t>
    </r>
    <r>
      <rPr>
        <b/>
        <sz val="13"/>
        <rFont val="Calibri"/>
        <family val="2"/>
        <scheme val="minor"/>
      </rPr>
      <t xml:space="preserve">http://sigmaestimations.com
</t>
    </r>
    <r>
      <rPr>
        <b/>
        <sz val="13"/>
        <color rgb="FFFF0000"/>
        <rFont val="Calibri"/>
        <family val="2"/>
        <scheme val="minor"/>
      </rPr>
      <t>Email:</t>
    </r>
    <r>
      <rPr>
        <b/>
        <sz val="13"/>
        <rFont val="Calibri"/>
        <family val="2"/>
        <scheme val="minor"/>
      </rPr>
      <t xml:space="preserve"> info@sigmaestimations.com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</si>
</sst>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 numFmtId="170" formatCode="0.0"/>
  </numFmts>
  <fonts count="60"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b/>
      <sz val="13"/>
      <name val="Calibri"/>
      <family val="2"/>
      <scheme val="minor"/>
    </font>
    <font>
      <b/>
      <sz val="13"/>
      <color rgb="FFFF0000"/>
      <name val="Calibri"/>
      <family val="2"/>
      <scheme val="minor"/>
    </font>
    <font>
      <u/>
      <sz val="12"/>
      <color theme="10"/>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tint="0.59999389629810485"/>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3" tint="0.59999389629810485"/>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81">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18" fillId="0" borderId="0"/>
    <xf numFmtId="0" fontId="18" fillId="23" borderId="7" applyNumberFormat="0" applyFont="0" applyAlignment="0" applyProtection="0"/>
    <xf numFmtId="0" fontId="32" fillId="20" borderId="8" applyNumberFormat="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16" fillId="0" borderId="0"/>
    <xf numFmtId="0" fontId="36" fillId="0" borderId="0"/>
    <xf numFmtId="0" fontId="18" fillId="0" borderId="0"/>
    <xf numFmtId="43" fontId="36" fillId="0" borderId="0" applyFont="0" applyFill="0" applyBorder="0" applyAlignment="0" applyProtection="0"/>
    <xf numFmtId="0" fontId="37" fillId="0" borderId="0"/>
    <xf numFmtId="43" fontId="18" fillId="0" borderId="0" applyFont="0" applyFill="0" applyBorder="0" applyAlignment="0" applyProtection="0"/>
    <xf numFmtId="0" fontId="18" fillId="0" borderId="0"/>
    <xf numFmtId="44" fontId="37" fillId="0" borderId="0" applyFont="0" applyFill="0" applyBorder="0" applyAlignment="0" applyProtection="0"/>
    <xf numFmtId="0" fontId="15" fillId="0" borderId="0"/>
    <xf numFmtId="0" fontId="18" fillId="0" borderId="0"/>
    <xf numFmtId="0" fontId="15" fillId="0" borderId="0"/>
    <xf numFmtId="44" fontId="56" fillId="0" borderId="0" applyFont="0" applyFill="0" applyBorder="0" applyAlignment="0" applyProtection="0"/>
    <xf numFmtId="9" fontId="56" fillId="0" borderId="0" applyFont="0" applyFill="0" applyBorder="0" applyAlignment="0" applyProtection="0"/>
    <xf numFmtId="0" fontId="14" fillId="0" borderId="0"/>
    <xf numFmtId="0" fontId="13" fillId="0" borderId="0"/>
    <xf numFmtId="0" fontId="12" fillId="0" borderId="0"/>
    <xf numFmtId="0" fontId="11" fillId="0" borderId="0"/>
    <xf numFmtId="0" fontId="38" fillId="29" borderId="32" applyBorder="0">
      <alignment horizontal="center" vertical="center" wrapText="1"/>
    </xf>
    <xf numFmtId="0" fontId="18" fillId="23" borderId="7" applyNumberFormat="0" applyFont="0" applyAlignment="0" applyProtection="0"/>
    <xf numFmtId="0" fontId="10" fillId="0" borderId="0"/>
    <xf numFmtId="0" fontId="9" fillId="0" borderId="0"/>
    <xf numFmtId="44" fontId="18" fillId="0" borderId="0" applyFont="0" applyFill="0" applyBorder="0" applyAlignment="0" applyProtection="0"/>
    <xf numFmtId="0" fontId="18" fillId="23" borderId="7" applyNumberFormat="0" applyFont="0" applyAlignment="0" applyProtection="0"/>
    <xf numFmtId="0" fontId="8" fillId="0" borderId="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7" fillId="0" borderId="0"/>
    <xf numFmtId="0" fontId="6" fillId="0" borderId="0"/>
    <xf numFmtId="0" fontId="18" fillId="23" borderId="7" applyNumberFormat="0" applyFont="0" applyAlignment="0" applyProtection="0"/>
    <xf numFmtId="44" fontId="18" fillId="0" borderId="0" applyFont="0" applyFill="0" applyBorder="0" applyAlignment="0" applyProtection="0"/>
    <xf numFmtId="0" fontId="32" fillId="20" borderId="8" applyNumberFormat="0" applyAlignment="0" applyProtection="0"/>
    <xf numFmtId="0" fontId="59" fillId="0" borderId="0" applyNumberFormat="0" applyFill="0" applyBorder="0" applyAlignment="0" applyProtection="0"/>
    <xf numFmtId="0" fontId="5" fillId="0" borderId="0"/>
    <xf numFmtId="0" fontId="4" fillId="0" borderId="0"/>
    <xf numFmtId="0" fontId="3" fillId="0" borderId="0"/>
    <xf numFmtId="0" fontId="2" fillId="0" borderId="0"/>
    <xf numFmtId="0" fontId="1" fillId="0" borderId="0"/>
  </cellStyleXfs>
  <cellXfs count="221">
    <xf numFmtId="0" fontId="0" fillId="0" borderId="0" xfId="0"/>
    <xf numFmtId="2" fontId="17" fillId="0" borderId="0" xfId="0" applyNumberFormat="1" applyFont="1" applyAlignment="1">
      <alignment horizontal="left" vertical="center"/>
    </xf>
    <xf numFmtId="2" fontId="38" fillId="0" borderId="0" xfId="0" applyNumberFormat="1" applyFont="1" applyAlignment="1">
      <alignment horizontal="left" vertical="center"/>
    </xf>
    <xf numFmtId="2" fontId="38" fillId="0" borderId="0" xfId="0" applyNumberFormat="1" applyFont="1" applyAlignment="1">
      <alignment horizontal="center" vertical="center"/>
    </xf>
    <xf numFmtId="2" fontId="38" fillId="0" borderId="0" xfId="0" applyNumberFormat="1" applyFont="1" applyAlignment="1">
      <alignment vertical="center"/>
    </xf>
    <xf numFmtId="0" fontId="38" fillId="0" borderId="0" xfId="0" applyFont="1" applyAlignment="1">
      <alignment vertical="center"/>
    </xf>
    <xf numFmtId="0" fontId="38" fillId="0" borderId="0" xfId="0" applyFont="1" applyAlignment="1">
      <alignment horizontal="center" vertical="center"/>
    </xf>
    <xf numFmtId="165" fontId="38" fillId="0" borderId="0" xfId="0" applyNumberFormat="1" applyFont="1" applyAlignment="1">
      <alignment vertical="center"/>
    </xf>
    <xf numFmtId="2" fontId="38" fillId="0" borderId="0" xfId="0" applyNumberFormat="1" applyFont="1" applyAlignment="1">
      <alignment vertical="center" wrapText="1"/>
    </xf>
    <xf numFmtId="165" fontId="39" fillId="0" borderId="0" xfId="0" applyNumberFormat="1" applyFont="1" applyAlignment="1">
      <alignment horizontal="center" vertical="center"/>
    </xf>
    <xf numFmtId="164" fontId="39" fillId="0" borderId="0" xfId="0" applyNumberFormat="1" applyFont="1" applyAlignment="1">
      <alignment horizontal="center" vertical="center"/>
    </xf>
    <xf numFmtId="0" fontId="40" fillId="0" borderId="0" xfId="0" applyFont="1" applyAlignment="1">
      <alignment horizontal="center" vertical="center" wrapText="1"/>
    </xf>
    <xf numFmtId="0" fontId="38" fillId="0" borderId="12" xfId="0" applyFont="1" applyBorder="1" applyAlignment="1">
      <alignment horizontal="right" vertical="center" wrapText="1"/>
    </xf>
    <xf numFmtId="0" fontId="38" fillId="0" borderId="12" xfId="0" applyFont="1" applyBorder="1" applyAlignment="1">
      <alignment vertical="center"/>
    </xf>
    <xf numFmtId="0" fontId="38" fillId="25" borderId="10" xfId="0" applyFont="1" applyFill="1" applyBorder="1" applyAlignment="1">
      <alignment vertical="center" wrapText="1"/>
    </xf>
    <xf numFmtId="0" fontId="38" fillId="25" borderId="10" xfId="0" applyFont="1" applyFill="1" applyBorder="1" applyAlignment="1">
      <alignment horizontal="center" vertical="center"/>
    </xf>
    <xf numFmtId="165" fontId="38" fillId="25" borderId="10" xfId="0" applyNumberFormat="1" applyFont="1" applyFill="1" applyBorder="1" applyAlignment="1">
      <alignment vertical="center"/>
    </xf>
    <xf numFmtId="2" fontId="17" fillId="0" borderId="0" xfId="0" applyNumberFormat="1" applyFont="1" applyAlignment="1">
      <alignment horizontal="right" vertical="center"/>
    </xf>
    <xf numFmtId="42" fontId="38" fillId="0" borderId="0" xfId="0" applyNumberFormat="1" applyFont="1" applyAlignment="1">
      <alignment horizontal="left" vertical="center"/>
    </xf>
    <xf numFmtId="166" fontId="38" fillId="0" borderId="0" xfId="0" applyNumberFormat="1" applyFont="1" applyAlignment="1">
      <alignment horizontal="left" vertical="center"/>
    </xf>
    <xf numFmtId="2" fontId="38" fillId="0" borderId="0" xfId="0" applyNumberFormat="1" applyFont="1" applyAlignment="1">
      <alignment horizontal="center" vertical="center" wrapText="1"/>
    </xf>
    <xf numFmtId="0" fontId="38" fillId="25" borderId="10" xfId="0" applyFont="1" applyFill="1" applyBorder="1" applyAlignment="1">
      <alignment horizontal="center" vertical="center" wrapText="1"/>
    </xf>
    <xf numFmtId="165" fontId="38" fillId="0" borderId="12" xfId="0" applyNumberFormat="1" applyFont="1" applyBorder="1" applyAlignment="1">
      <alignment horizontal="center" vertical="center"/>
    </xf>
    <xf numFmtId="0" fontId="38" fillId="0" borderId="0" xfId="0" applyFont="1" applyAlignment="1">
      <alignment horizontal="center" vertical="top"/>
    </xf>
    <xf numFmtId="0" fontId="41" fillId="24" borderId="13" xfId="0" applyFont="1" applyFill="1" applyBorder="1" applyAlignment="1">
      <alignment horizontal="center" vertical="top" wrapText="1"/>
    </xf>
    <xf numFmtId="2" fontId="41" fillId="24" borderId="14" xfId="0" applyNumberFormat="1" applyFont="1" applyFill="1" applyBorder="1" applyAlignment="1">
      <alignment horizontal="center" vertical="center" wrapText="1"/>
    </xf>
    <xf numFmtId="0" fontId="41" fillId="24" borderId="14" xfId="0" applyFont="1" applyFill="1" applyBorder="1" applyAlignment="1">
      <alignment horizontal="center" vertical="center" wrapText="1"/>
    </xf>
    <xf numFmtId="0" fontId="41" fillId="24" borderId="15" xfId="0" applyFont="1" applyFill="1" applyBorder="1" applyAlignment="1">
      <alignment horizontal="center" vertical="center" wrapText="1"/>
    </xf>
    <xf numFmtId="0" fontId="38" fillId="0" borderId="17" xfId="0" applyFont="1" applyBorder="1" applyAlignment="1">
      <alignment horizontal="center" vertical="top"/>
    </xf>
    <xf numFmtId="41" fontId="38" fillId="0" borderId="0" xfId="0" applyNumberFormat="1" applyFont="1" applyAlignment="1">
      <alignment horizontal="right" vertical="center"/>
    </xf>
    <xf numFmtId="0" fontId="38" fillId="0" borderId="0" xfId="0" applyFont="1" applyAlignment="1">
      <alignment horizontal="left" vertical="center"/>
    </xf>
    <xf numFmtId="0" fontId="38" fillId="0" borderId="0" xfId="0" applyFont="1" applyAlignment="1">
      <alignment horizontal="left" vertical="center" wrapText="1"/>
    </xf>
    <xf numFmtId="0" fontId="38" fillId="0" borderId="12" xfId="0" applyFont="1" applyBorder="1" applyAlignment="1">
      <alignment horizontal="center" vertical="center"/>
    </xf>
    <xf numFmtId="166" fontId="42" fillId="0" borderId="0" xfId="0" applyNumberFormat="1" applyFont="1" applyAlignment="1">
      <alignment horizontal="left" vertical="center"/>
    </xf>
    <xf numFmtId="0" fontId="42" fillId="0" borderId="0" xfId="0" applyFont="1" applyAlignment="1">
      <alignment vertical="center"/>
    </xf>
    <xf numFmtId="0" fontId="39" fillId="25" borderId="16" xfId="0" quotePrefix="1" applyFont="1" applyFill="1" applyBorder="1" applyAlignment="1">
      <alignment horizontal="center" vertical="top"/>
    </xf>
    <xf numFmtId="0" fontId="39" fillId="0" borderId="11" xfId="0" applyFont="1" applyBorder="1" applyAlignment="1">
      <alignment horizontal="center" vertical="top"/>
    </xf>
    <xf numFmtId="42" fontId="39" fillId="0" borderId="12" xfId="0" applyNumberFormat="1" applyFont="1" applyBorder="1" applyAlignment="1">
      <alignment vertical="center"/>
    </xf>
    <xf numFmtId="166" fontId="43" fillId="0" borderId="0" xfId="0" applyNumberFormat="1" applyFont="1" applyAlignment="1">
      <alignment horizontal="left" vertical="center"/>
    </xf>
    <xf numFmtId="0" fontId="44" fillId="25" borderId="10" xfId="0" applyFont="1" applyFill="1" applyBorder="1" applyAlignment="1">
      <alignment vertical="center" wrapText="1"/>
    </xf>
    <xf numFmtId="41" fontId="45" fillId="0" borderId="0" xfId="0" applyNumberFormat="1" applyFont="1" applyAlignment="1">
      <alignment horizontal="right" vertical="center"/>
    </xf>
    <xf numFmtId="2" fontId="39" fillId="0" borderId="0" xfId="0" applyNumberFormat="1" applyFont="1" applyAlignment="1">
      <alignment vertical="center" wrapText="1"/>
    </xf>
    <xf numFmtId="0" fontId="38" fillId="0" borderId="0" xfId="0" applyFont="1" applyAlignment="1">
      <alignment vertical="center" wrapText="1"/>
    </xf>
    <xf numFmtId="0" fontId="38" fillId="0" borderId="0" xfId="0" applyFont="1" applyAlignment="1">
      <alignment horizontal="left" vertical="top" wrapText="1"/>
    </xf>
    <xf numFmtId="0" fontId="39" fillId="0" borderId="0" xfId="0" applyFont="1" applyAlignment="1">
      <alignment horizontal="left" vertical="center" wrapText="1"/>
    </xf>
    <xf numFmtId="0" fontId="38" fillId="0" borderId="0" xfId="0" applyFont="1" applyAlignment="1">
      <alignment vertical="top" wrapText="1"/>
    </xf>
    <xf numFmtId="0" fontId="39" fillId="0" borderId="0" xfId="0" applyFont="1" applyAlignment="1">
      <alignment vertical="center"/>
    </xf>
    <xf numFmtId="0" fontId="45" fillId="0" borderId="0" xfId="0" applyFont="1" applyAlignment="1">
      <alignment horizontal="left" vertical="center" wrapText="1"/>
    </xf>
    <xf numFmtId="0" fontId="38" fillId="0" borderId="0" xfId="0" quotePrefix="1" applyFont="1" applyAlignment="1">
      <alignment horizontal="left" vertical="center" wrapText="1"/>
    </xf>
    <xf numFmtId="0" fontId="45" fillId="0" borderId="0" xfId="0" applyFont="1" applyAlignment="1">
      <alignment horizontal="justify" vertical="center" wrapText="1"/>
    </xf>
    <xf numFmtId="0" fontId="45" fillId="0" borderId="0" xfId="0" applyFont="1" applyAlignment="1">
      <alignment horizontal="left" vertical="center"/>
    </xf>
    <xf numFmtId="0" fontId="39" fillId="0" borderId="0" xfId="0" applyFont="1" applyAlignment="1">
      <alignment vertical="center" wrapText="1"/>
    </xf>
    <xf numFmtId="2" fontId="54" fillId="0" borderId="0" xfId="0" applyNumberFormat="1" applyFont="1" applyAlignment="1">
      <alignment vertical="center" wrapText="1"/>
    </xf>
    <xf numFmtId="2" fontId="55" fillId="0" borderId="0" xfId="0" applyNumberFormat="1" applyFont="1" applyAlignment="1">
      <alignment vertical="center" wrapText="1"/>
    </xf>
    <xf numFmtId="0" fontId="39" fillId="0" borderId="0" xfId="0" applyFont="1" applyAlignment="1">
      <alignment horizontal="center" vertical="center"/>
    </xf>
    <xf numFmtId="0" fontId="39" fillId="0" borderId="11" xfId="0" applyFont="1" applyBorder="1" applyAlignment="1">
      <alignment horizontal="left" vertical="top"/>
    </xf>
    <xf numFmtId="0" fontId="38" fillId="0" borderId="21" xfId="0" applyFont="1" applyBorder="1" applyAlignment="1">
      <alignment horizontal="center" vertical="top"/>
    </xf>
    <xf numFmtId="0" fontId="39" fillId="0" borderId="0" xfId="0" applyFont="1" applyAlignment="1">
      <alignment horizontal="left" vertical="top"/>
    </xf>
    <xf numFmtId="0" fontId="39" fillId="25" borderId="24" xfId="0" quotePrefix="1" applyFont="1" applyFill="1" applyBorder="1" applyAlignment="1">
      <alignment horizontal="center" vertical="top"/>
    </xf>
    <xf numFmtId="0" fontId="38" fillId="0" borderId="27" xfId="0" applyFont="1" applyBorder="1" applyAlignment="1">
      <alignment horizontal="center" vertical="top"/>
    </xf>
    <xf numFmtId="2" fontId="17" fillId="0" borderId="0" xfId="0" applyNumberFormat="1" applyFont="1" applyAlignment="1">
      <alignment horizontal="left" vertical="top"/>
    </xf>
    <xf numFmtId="2" fontId="38" fillId="0" borderId="0" xfId="0" applyNumberFormat="1" applyFont="1" applyAlignment="1">
      <alignment horizontal="center" vertical="top"/>
    </xf>
    <xf numFmtId="2" fontId="38" fillId="0" borderId="0" xfId="0" applyNumberFormat="1" applyFont="1" applyAlignment="1">
      <alignment horizontal="left" vertical="top"/>
    </xf>
    <xf numFmtId="2" fontId="38" fillId="0" borderId="0" xfId="0" applyNumberFormat="1" applyFont="1" applyAlignment="1">
      <alignment vertical="top"/>
    </xf>
    <xf numFmtId="0" fontId="38" fillId="0" borderId="0" xfId="0" applyFont="1" applyAlignment="1">
      <alignment vertical="top"/>
    </xf>
    <xf numFmtId="2" fontId="17" fillId="0" borderId="0" xfId="0" applyNumberFormat="1" applyFont="1" applyAlignment="1">
      <alignment horizontal="right" vertical="top"/>
    </xf>
    <xf numFmtId="165" fontId="38" fillId="0" borderId="0" xfId="0" applyNumberFormat="1" applyFont="1" applyAlignment="1">
      <alignment vertical="top"/>
    </xf>
    <xf numFmtId="2" fontId="38" fillId="0" borderId="0" xfId="0" applyNumberFormat="1" applyFont="1" applyAlignment="1">
      <alignment vertical="top" wrapText="1"/>
    </xf>
    <xf numFmtId="2" fontId="38" fillId="0" borderId="0" xfId="0" applyNumberFormat="1" applyFont="1" applyAlignment="1">
      <alignment horizontal="center" vertical="top" wrapText="1"/>
    </xf>
    <xf numFmtId="165" fontId="39" fillId="0" borderId="0" xfId="0" applyNumberFormat="1" applyFont="1" applyAlignment="1">
      <alignment horizontal="center" vertical="top"/>
    </xf>
    <xf numFmtId="164" fontId="39" fillId="0" borderId="0" xfId="0" applyNumberFormat="1" applyFont="1" applyAlignment="1">
      <alignment horizontal="center" vertical="top"/>
    </xf>
    <xf numFmtId="2" fontId="41" fillId="24" borderId="14" xfId="0" applyNumberFormat="1" applyFont="1" applyFill="1" applyBorder="1" applyAlignment="1">
      <alignment horizontal="center" vertical="top" wrapText="1"/>
    </xf>
    <xf numFmtId="0" fontId="41" fillId="24" borderId="14" xfId="0" applyFont="1" applyFill="1" applyBorder="1" applyAlignment="1">
      <alignment horizontal="center" vertical="top" wrapText="1"/>
    </xf>
    <xf numFmtId="0" fontId="41" fillId="24" borderId="15" xfId="0" applyFont="1" applyFill="1" applyBorder="1" applyAlignment="1">
      <alignment horizontal="center" vertical="top" wrapText="1"/>
    </xf>
    <xf numFmtId="0" fontId="40" fillId="0" borderId="0" xfId="0" applyFont="1" applyAlignment="1">
      <alignment horizontal="center" vertical="top" wrapText="1"/>
    </xf>
    <xf numFmtId="0" fontId="44" fillId="25" borderId="25" xfId="0" applyFont="1" applyFill="1" applyBorder="1" applyAlignment="1">
      <alignment vertical="top" wrapText="1"/>
    </xf>
    <xf numFmtId="0" fontId="38" fillId="25" borderId="25" xfId="0" applyFont="1" applyFill="1" applyBorder="1" applyAlignment="1">
      <alignment horizontal="center" vertical="top" wrapText="1"/>
    </xf>
    <xf numFmtId="0" fontId="38" fillId="25" borderId="25" xfId="0" applyFont="1" applyFill="1" applyBorder="1" applyAlignment="1">
      <alignment horizontal="center" vertical="top"/>
    </xf>
    <xf numFmtId="0" fontId="38" fillId="25" borderId="25" xfId="0" applyFont="1" applyFill="1" applyBorder="1" applyAlignment="1">
      <alignment vertical="top" wrapText="1"/>
    </xf>
    <xf numFmtId="165" fontId="38" fillId="25" borderId="26" xfId="0" applyNumberFormat="1" applyFont="1" applyFill="1" applyBorder="1" applyAlignment="1">
      <alignment vertical="top"/>
    </xf>
    <xf numFmtId="0" fontId="38" fillId="0" borderId="19" xfId="0" applyFont="1" applyBorder="1" applyAlignment="1">
      <alignment vertical="top"/>
    </xf>
    <xf numFmtId="0" fontId="45" fillId="0" borderId="28" xfId="0" applyFont="1" applyBorder="1" applyAlignment="1">
      <alignment horizontal="justify" vertical="top" wrapText="1"/>
    </xf>
    <xf numFmtId="41" fontId="45" fillId="0" borderId="28" xfId="0" applyNumberFormat="1" applyFont="1" applyBorder="1" applyAlignment="1">
      <alignment horizontal="right" vertical="top"/>
    </xf>
    <xf numFmtId="9" fontId="45" fillId="0" borderId="28" xfId="0" applyNumberFormat="1" applyFont="1" applyBorder="1" applyAlignment="1">
      <alignment horizontal="right" vertical="top"/>
    </xf>
    <xf numFmtId="0" fontId="38" fillId="0" borderId="28" xfId="0" applyFont="1" applyBorder="1" applyAlignment="1">
      <alignment horizontal="center" vertical="top"/>
    </xf>
    <xf numFmtId="166" fontId="38" fillId="0" borderId="28" xfId="0" applyNumberFormat="1" applyFont="1" applyBorder="1" applyAlignment="1">
      <alignment horizontal="left" vertical="top"/>
    </xf>
    <xf numFmtId="42" fontId="38" fillId="0" borderId="29" xfId="0" applyNumberFormat="1" applyFont="1" applyBorder="1" applyAlignment="1">
      <alignment horizontal="left" vertical="top"/>
    </xf>
    <xf numFmtId="0" fontId="38" fillId="0" borderId="0" xfId="0" applyFont="1" applyAlignment="1">
      <alignment horizontal="justify" vertical="top" wrapText="1"/>
    </xf>
    <xf numFmtId="41" fontId="45" fillId="0" borderId="0" xfId="0" applyNumberFormat="1" applyFont="1" applyAlignment="1">
      <alignment horizontal="right" vertical="top"/>
    </xf>
    <xf numFmtId="9" fontId="45" fillId="0" borderId="0" xfId="0" applyNumberFormat="1" applyFont="1" applyAlignment="1">
      <alignment horizontal="right" vertical="top"/>
    </xf>
    <xf numFmtId="166" fontId="38" fillId="0" borderId="0" xfId="0" applyNumberFormat="1" applyFont="1" applyAlignment="1">
      <alignment horizontal="left" vertical="top"/>
    </xf>
    <xf numFmtId="42" fontId="38" fillId="0" borderId="20" xfId="0" applyNumberFormat="1" applyFont="1" applyBorder="1" applyAlignment="1">
      <alignment horizontal="left" vertical="top"/>
    </xf>
    <xf numFmtId="0" fontId="38" fillId="0" borderId="0" xfId="0" quotePrefix="1" applyFont="1" applyAlignment="1">
      <alignment horizontal="justify" vertical="top" wrapText="1"/>
    </xf>
    <xf numFmtId="0" fontId="45" fillId="0" borderId="0" xfId="0" applyFont="1" applyAlignment="1">
      <alignment horizontal="left" vertical="top"/>
    </xf>
    <xf numFmtId="0" fontId="42" fillId="0" borderId="19" xfId="0" applyFont="1" applyBorder="1" applyAlignment="1">
      <alignment vertical="top"/>
    </xf>
    <xf numFmtId="0" fontId="42" fillId="0" borderId="0" xfId="0" applyFont="1" applyAlignment="1">
      <alignment vertical="top"/>
    </xf>
    <xf numFmtId="41" fontId="38" fillId="0" borderId="0" xfId="0" applyNumberFormat="1" applyFont="1" applyAlignment="1">
      <alignment horizontal="right" vertical="top"/>
    </xf>
    <xf numFmtId="0" fontId="45" fillId="0" borderId="0" xfId="0" applyFont="1" applyAlignment="1">
      <alignment horizontal="justify" vertical="top" wrapText="1"/>
    </xf>
    <xf numFmtId="0" fontId="45" fillId="0" borderId="22" xfId="0" applyFont="1" applyBorder="1" applyAlignment="1">
      <alignment horizontal="justify" vertical="top" wrapText="1"/>
    </xf>
    <xf numFmtId="41" fontId="38" fillId="0" borderId="22" xfId="0" applyNumberFormat="1" applyFont="1" applyBorder="1" applyAlignment="1">
      <alignment horizontal="right" vertical="top"/>
    </xf>
    <xf numFmtId="9" fontId="38" fillId="0" borderId="22" xfId="0" applyNumberFormat="1" applyFont="1" applyBorder="1" applyAlignment="1">
      <alignment horizontal="right" vertical="top"/>
    </xf>
    <xf numFmtId="41" fontId="45" fillId="0" borderId="22" xfId="0" applyNumberFormat="1" applyFont="1" applyBorder="1" applyAlignment="1">
      <alignment horizontal="right" vertical="top"/>
    </xf>
    <xf numFmtId="0" fontId="38" fillId="0" borderId="22" xfId="0" applyFont="1" applyBorder="1" applyAlignment="1">
      <alignment horizontal="center" vertical="top"/>
    </xf>
    <xf numFmtId="166" fontId="38" fillId="0" borderId="22" xfId="0" applyNumberFormat="1" applyFont="1" applyBorder="1" applyAlignment="1">
      <alignment horizontal="left" vertical="top"/>
    </xf>
    <xf numFmtId="42" fontId="38" fillId="0" borderId="23" xfId="0" applyNumberFormat="1" applyFont="1" applyBorder="1" applyAlignment="1">
      <alignment horizontal="left" vertical="top"/>
    </xf>
    <xf numFmtId="42" fontId="38" fillId="0" borderId="0" xfId="0" applyNumberFormat="1" applyFont="1" applyAlignment="1">
      <alignment horizontal="left" vertical="top"/>
    </xf>
    <xf numFmtId="0" fontId="38" fillId="0" borderId="12" xfId="0" applyFont="1" applyBorder="1" applyAlignment="1">
      <alignment vertical="top"/>
    </xf>
    <xf numFmtId="165" fontId="38" fillId="0" borderId="12" xfId="0" applyNumberFormat="1" applyFont="1" applyBorder="1" applyAlignment="1">
      <alignment horizontal="center" vertical="top"/>
    </xf>
    <xf numFmtId="0" fontId="38" fillId="0" borderId="12" xfId="0" applyFont="1" applyBorder="1" applyAlignment="1">
      <alignment horizontal="center" vertical="top"/>
    </xf>
    <xf numFmtId="0" fontId="38" fillId="0" borderId="12" xfId="0" applyFont="1" applyBorder="1" applyAlignment="1">
      <alignment horizontal="right" vertical="top" wrapText="1"/>
    </xf>
    <xf numFmtId="42" fontId="39" fillId="0" borderId="18" xfId="0" applyNumberFormat="1" applyFont="1" applyBorder="1" applyAlignment="1">
      <alignment vertical="top"/>
    </xf>
    <xf numFmtId="167" fontId="39" fillId="0" borderId="18" xfId="0" applyNumberFormat="1" applyFont="1" applyBorder="1" applyAlignment="1">
      <alignment vertical="top"/>
    </xf>
    <xf numFmtId="165" fontId="38" fillId="0" borderId="0" xfId="0" applyNumberFormat="1" applyFont="1" applyAlignment="1">
      <alignment horizontal="center" vertical="top"/>
    </xf>
    <xf numFmtId="0" fontId="38" fillId="0" borderId="0" xfId="0" applyFont="1" applyAlignment="1">
      <alignment horizontal="right" vertical="top" wrapText="1"/>
    </xf>
    <xf numFmtId="42" fontId="39" fillId="0" borderId="0" xfId="0" applyNumberFormat="1" applyFont="1" applyAlignment="1">
      <alignment vertical="top"/>
    </xf>
    <xf numFmtId="2" fontId="39" fillId="0" borderId="0" xfId="0" applyNumberFormat="1" applyFont="1" applyAlignment="1">
      <alignment vertical="top" wrapText="1"/>
    </xf>
    <xf numFmtId="0" fontId="39" fillId="0" borderId="0" xfId="0" applyFont="1" applyAlignment="1">
      <alignment vertical="top"/>
    </xf>
    <xf numFmtId="0" fontId="41" fillId="24" borderId="30" xfId="0" applyFont="1" applyFill="1" applyBorder="1" applyAlignment="1">
      <alignment horizontal="center" vertical="top" wrapText="1"/>
    </xf>
    <xf numFmtId="0" fontId="39" fillId="25" borderId="25" xfId="0" quotePrefix="1" applyFont="1" applyFill="1" applyBorder="1" applyAlignment="1">
      <alignment horizontal="center" vertical="top"/>
    </xf>
    <xf numFmtId="0" fontId="39" fillId="0" borderId="12" xfId="0" applyFont="1" applyBorder="1" applyAlignment="1">
      <alignment horizontal="left" vertical="top"/>
    </xf>
    <xf numFmtId="0" fontId="39" fillId="25" borderId="0" xfId="0" applyFont="1" applyFill="1" applyAlignment="1">
      <alignment vertical="top"/>
    </xf>
    <xf numFmtId="0" fontId="38" fillId="0" borderId="32" xfId="0" applyFont="1" applyBorder="1" applyAlignment="1">
      <alignment horizontal="center" vertical="center"/>
    </xf>
    <xf numFmtId="0" fontId="39" fillId="26" borderId="19" xfId="0" applyFont="1" applyFill="1" applyBorder="1" applyAlignment="1">
      <alignment horizontal="center" vertical="center"/>
    </xf>
    <xf numFmtId="0" fontId="38" fillId="26" borderId="40" xfId="0" applyFont="1" applyFill="1" applyBorder="1" applyAlignment="1">
      <alignment horizontal="center" vertical="center"/>
    </xf>
    <xf numFmtId="0" fontId="38" fillId="26" borderId="31" xfId="0" applyFont="1" applyFill="1" applyBorder="1" applyAlignment="1">
      <alignment horizontal="center" vertical="center"/>
    </xf>
    <xf numFmtId="0" fontId="38" fillId="0" borderId="32" xfId="0" applyFont="1" applyBorder="1" applyAlignment="1">
      <alignment horizontal="center" vertical="center" wrapText="1"/>
    </xf>
    <xf numFmtId="42" fontId="39" fillId="0" borderId="18" xfId="0" applyNumberFormat="1" applyFont="1" applyBorder="1" applyAlignment="1">
      <alignment vertical="center"/>
    </xf>
    <xf numFmtId="168" fontId="39" fillId="0" borderId="42" xfId="55" applyNumberFormat="1" applyFont="1" applyFill="1" applyBorder="1" applyAlignment="1">
      <alignment vertical="center"/>
    </xf>
    <xf numFmtId="167" fontId="38" fillId="26" borderId="41" xfId="0" applyNumberFormat="1" applyFont="1" applyFill="1" applyBorder="1" applyAlignment="1">
      <alignment vertical="center"/>
    </xf>
    <xf numFmtId="167" fontId="38" fillId="0" borderId="37" xfId="0" applyNumberFormat="1" applyFont="1" applyBorder="1" applyAlignment="1">
      <alignment vertical="center"/>
    </xf>
    <xf numFmtId="1" fontId="38" fillId="26" borderId="31" xfId="0" applyNumberFormat="1" applyFont="1" applyFill="1" applyBorder="1" applyAlignment="1">
      <alignment horizontal="center" vertical="center"/>
    </xf>
    <xf numFmtId="1" fontId="38" fillId="0" borderId="0" xfId="0" applyNumberFormat="1" applyFont="1" applyAlignment="1">
      <alignment horizontal="center" vertical="center" wrapText="1"/>
    </xf>
    <xf numFmtId="9" fontId="38" fillId="26" borderId="31" xfId="0" applyNumberFormat="1" applyFont="1" applyFill="1" applyBorder="1" applyAlignment="1">
      <alignment horizontal="center" vertical="center"/>
    </xf>
    <xf numFmtId="44" fontId="38" fillId="26" borderId="31" xfId="54" applyFont="1" applyFill="1" applyBorder="1" applyAlignment="1" applyProtection="1">
      <alignment horizontal="center" vertical="center"/>
    </xf>
    <xf numFmtId="44" fontId="38" fillId="0" borderId="0" xfId="54" applyFont="1" applyFill="1" applyBorder="1" applyAlignment="1" applyProtection="1">
      <alignment horizontal="center" vertical="center"/>
    </xf>
    <xf numFmtId="44" fontId="38" fillId="0" borderId="0" xfId="54" applyFont="1" applyAlignment="1">
      <alignment horizontal="center" vertical="center"/>
    </xf>
    <xf numFmtId="44" fontId="38" fillId="26" borderId="31" xfId="54" applyFont="1" applyFill="1" applyBorder="1" applyAlignment="1">
      <alignment vertical="center"/>
    </xf>
    <xf numFmtId="44" fontId="38" fillId="0" borderId="0" xfId="54" applyFont="1" applyFill="1" applyBorder="1" applyAlignment="1">
      <alignment vertical="center"/>
    </xf>
    <xf numFmtId="44" fontId="38" fillId="0" borderId="0" xfId="54" applyFont="1" applyAlignment="1">
      <alignment vertical="top" wrapText="1"/>
    </xf>
    <xf numFmtId="9" fontId="39" fillId="0" borderId="42" xfId="55" applyFont="1" applyFill="1" applyBorder="1" applyAlignment="1">
      <alignment vertical="center"/>
    </xf>
    <xf numFmtId="0" fontId="39" fillId="25" borderId="43" xfId="0" applyFont="1" applyFill="1" applyBorder="1" applyAlignment="1">
      <alignment horizontal="right" vertical="center"/>
    </xf>
    <xf numFmtId="1" fontId="38" fillId="25" borderId="35" xfId="0" applyNumberFormat="1" applyFont="1" applyFill="1" applyBorder="1" applyAlignment="1">
      <alignment horizontal="center" vertical="center"/>
    </xf>
    <xf numFmtId="9" fontId="38" fillId="25" borderId="35" xfId="0" applyNumberFormat="1" applyFont="1" applyFill="1" applyBorder="1" applyAlignment="1">
      <alignment horizontal="center" vertical="center"/>
    </xf>
    <xf numFmtId="0" fontId="38" fillId="25" borderId="35" xfId="0" applyFont="1" applyFill="1" applyBorder="1" applyAlignment="1">
      <alignment horizontal="center" vertical="center"/>
    </xf>
    <xf numFmtId="44" fontId="38" fillId="25" borderId="35" xfId="54" applyFont="1" applyFill="1" applyBorder="1" applyAlignment="1" applyProtection="1">
      <alignment horizontal="center" vertical="center"/>
    </xf>
    <xf numFmtId="44" fontId="38" fillId="25" borderId="35" xfId="54" applyFont="1" applyFill="1" applyBorder="1" applyAlignment="1">
      <alignment vertical="center"/>
    </xf>
    <xf numFmtId="167" fontId="38" fillId="26" borderId="31" xfId="0" applyNumberFormat="1" applyFont="1" applyFill="1" applyBorder="1" applyAlignment="1">
      <alignment vertical="center"/>
    </xf>
    <xf numFmtId="44" fontId="39" fillId="25" borderId="35" xfId="54" applyFont="1" applyFill="1" applyBorder="1" applyAlignment="1">
      <alignment vertical="center"/>
    </xf>
    <xf numFmtId="167" fontId="39" fillId="25" borderId="36" xfId="54" applyNumberFormat="1" applyFont="1" applyFill="1" applyBorder="1" applyAlignment="1">
      <alignment vertical="center"/>
    </xf>
    <xf numFmtId="0" fontId="38" fillId="26" borderId="44" xfId="0" applyFont="1" applyFill="1" applyBorder="1" applyAlignment="1">
      <alignment horizontal="center" vertical="center"/>
    </xf>
    <xf numFmtId="0" fontId="38" fillId="26" borderId="22" xfId="0" applyFont="1" applyFill="1" applyBorder="1" applyAlignment="1">
      <alignment horizontal="center" vertical="center"/>
    </xf>
    <xf numFmtId="0" fontId="39" fillId="26" borderId="45" xfId="0" applyFont="1" applyFill="1" applyBorder="1" applyAlignment="1">
      <alignment horizontal="center" vertical="center"/>
    </xf>
    <xf numFmtId="1" fontId="38" fillId="26" borderId="22" xfId="0" applyNumberFormat="1" applyFont="1" applyFill="1" applyBorder="1" applyAlignment="1">
      <alignment horizontal="center" vertical="center"/>
    </xf>
    <xf numFmtId="9" fontId="38" fillId="26" borderId="22" xfId="0" applyNumberFormat="1" applyFont="1" applyFill="1" applyBorder="1" applyAlignment="1">
      <alignment horizontal="center" vertical="center"/>
    </xf>
    <xf numFmtId="44" fontId="38" fillId="26" borderId="22" xfId="54" applyFont="1" applyFill="1" applyBorder="1" applyAlignment="1" applyProtection="1">
      <alignment horizontal="center" vertical="center"/>
    </xf>
    <xf numFmtId="44" fontId="38" fillId="26" borderId="22" xfId="54" applyFont="1" applyFill="1" applyBorder="1" applyAlignment="1">
      <alignment vertical="center"/>
    </xf>
    <xf numFmtId="167" fontId="38" fillId="26" borderId="22" xfId="0" applyNumberFormat="1" applyFont="1" applyFill="1" applyBorder="1" applyAlignment="1">
      <alignment vertical="center"/>
    </xf>
    <xf numFmtId="167" fontId="38" fillId="26" borderId="46" xfId="0" applyNumberFormat="1" applyFont="1" applyFill="1" applyBorder="1" applyAlignment="1">
      <alignment vertical="center"/>
    </xf>
    <xf numFmtId="0" fontId="41" fillId="28" borderId="47" xfId="0" applyFont="1" applyFill="1" applyBorder="1" applyAlignment="1">
      <alignment horizontal="center" vertical="center" wrapText="1"/>
    </xf>
    <xf numFmtId="0" fontId="41" fillId="28" borderId="48" xfId="0" applyFont="1" applyFill="1" applyBorder="1" applyAlignment="1">
      <alignment horizontal="center" vertical="center" wrapText="1"/>
    </xf>
    <xf numFmtId="2" fontId="41" fillId="28" borderId="49" xfId="0" applyNumberFormat="1" applyFont="1" applyFill="1" applyBorder="1" applyAlignment="1">
      <alignment horizontal="center" vertical="center" wrapText="1"/>
    </xf>
    <xf numFmtId="1" fontId="41" fillId="28" borderId="49" xfId="0" applyNumberFormat="1" applyFont="1" applyFill="1" applyBorder="1" applyAlignment="1">
      <alignment horizontal="center" vertical="center" wrapText="1"/>
    </xf>
    <xf numFmtId="0" fontId="41" fillId="28" borderId="49" xfId="0" applyFont="1" applyFill="1" applyBorder="1" applyAlignment="1">
      <alignment horizontal="center" vertical="center" wrapText="1"/>
    </xf>
    <xf numFmtId="44" fontId="41" fillId="28" borderId="49" xfId="54" applyFont="1" applyFill="1" applyBorder="1" applyAlignment="1" applyProtection="1">
      <alignment horizontal="center" vertical="center" wrapText="1"/>
    </xf>
    <xf numFmtId="2" fontId="41" fillId="28" borderId="50" xfId="0" applyNumberFormat="1" applyFont="1" applyFill="1" applyBorder="1" applyAlignment="1">
      <alignment horizontal="center" vertical="center" wrapText="1"/>
    </xf>
    <xf numFmtId="169" fontId="39" fillId="26" borderId="22" xfId="0" applyNumberFormat="1" applyFont="1" applyFill="1" applyBorder="1" applyAlignment="1">
      <alignment horizontal="center" vertical="center"/>
    </xf>
    <xf numFmtId="0" fontId="38" fillId="0" borderId="22" xfId="0" applyFont="1" applyBorder="1" applyAlignment="1">
      <alignment horizontal="center" vertical="center" wrapText="1"/>
    </xf>
    <xf numFmtId="169" fontId="39" fillId="26" borderId="52" xfId="0" applyNumberFormat="1" applyFont="1" applyFill="1" applyBorder="1" applyAlignment="1">
      <alignment horizontal="center" vertical="center"/>
    </xf>
    <xf numFmtId="2" fontId="38" fillId="25" borderId="35" xfId="0" applyNumberFormat="1" applyFont="1" applyFill="1" applyBorder="1" applyAlignment="1">
      <alignment horizontal="center" vertical="center"/>
    </xf>
    <xf numFmtId="44" fontId="38" fillId="25" borderId="35" xfId="54" applyFont="1" applyFill="1" applyBorder="1" applyAlignment="1">
      <alignment horizontal="center" vertical="center"/>
    </xf>
    <xf numFmtId="0" fontId="39" fillId="35" borderId="51" xfId="0" applyFont="1" applyFill="1" applyBorder="1" applyAlignment="1">
      <alignment horizontal="center" vertical="center"/>
    </xf>
    <xf numFmtId="44" fontId="38" fillId="0" borderId="0" xfId="54" applyFont="1" applyBorder="1" applyAlignment="1">
      <alignment horizontal="center" vertical="center"/>
    </xf>
    <xf numFmtId="42" fontId="39" fillId="26" borderId="18" xfId="0" applyNumberFormat="1" applyFont="1" applyFill="1" applyBorder="1" applyAlignment="1">
      <alignment vertical="center"/>
    </xf>
    <xf numFmtId="167" fontId="39" fillId="26" borderId="42" xfId="0" applyNumberFormat="1" applyFont="1" applyFill="1" applyBorder="1" applyAlignment="1">
      <alignment vertical="center"/>
    </xf>
    <xf numFmtId="167" fontId="39" fillId="0" borderId="12" xfId="0" applyNumberFormat="1" applyFont="1" applyBorder="1" applyAlignment="1">
      <alignment horizontal="right" vertical="center"/>
    </xf>
    <xf numFmtId="1" fontId="38" fillId="0" borderId="0" xfId="0" applyNumberFormat="1" applyFont="1" applyAlignment="1">
      <alignment horizontal="center" vertical="center"/>
    </xf>
    <xf numFmtId="9" fontId="38" fillId="0" borderId="0" xfId="0" applyNumberFormat="1" applyFont="1" applyAlignment="1">
      <alignment horizontal="center" vertical="center"/>
    </xf>
    <xf numFmtId="167" fontId="38" fillId="0" borderId="0" xfId="0" applyNumberFormat="1" applyFont="1" applyAlignment="1">
      <alignment vertical="center"/>
    </xf>
    <xf numFmtId="0" fontId="38" fillId="0" borderId="0" xfId="0" applyFont="1" applyAlignment="1">
      <alignment horizontal="center" vertical="center" wrapText="1"/>
    </xf>
    <xf numFmtId="0" fontId="45" fillId="0" borderId="0" xfId="58" applyFont="1" applyAlignment="1">
      <alignment vertical="center" wrapText="1"/>
    </xf>
    <xf numFmtId="1" fontId="45" fillId="0" borderId="0" xfId="58" applyNumberFormat="1" applyFont="1" applyAlignment="1">
      <alignment horizontal="center" vertical="center"/>
    </xf>
    <xf numFmtId="0" fontId="39" fillId="30" borderId="7" xfId="38" applyFont="1" applyFill="1" applyAlignment="1">
      <alignment horizontal="left" vertical="center" wrapText="1"/>
    </xf>
    <xf numFmtId="170" fontId="38" fillId="0" borderId="0" xfId="0" applyNumberFormat="1" applyFont="1" applyAlignment="1">
      <alignment horizontal="center" vertical="center"/>
    </xf>
    <xf numFmtId="0" fontId="55" fillId="0" borderId="0" xfId="58" applyFont="1" applyAlignment="1">
      <alignment vertical="center" wrapText="1"/>
    </xf>
    <xf numFmtId="0" fontId="44" fillId="0" borderId="0" xfId="58" applyFont="1" applyAlignment="1">
      <alignment vertical="center" wrapText="1"/>
    </xf>
    <xf numFmtId="1" fontId="39" fillId="0" borderId="0" xfId="0" applyNumberFormat="1" applyFont="1" applyAlignment="1">
      <alignment horizontal="center" vertical="center"/>
    </xf>
    <xf numFmtId="9" fontId="39" fillId="0" borderId="0" xfId="0" applyNumberFormat="1" applyFont="1" applyAlignment="1">
      <alignment horizontal="center" vertical="center"/>
    </xf>
    <xf numFmtId="0" fontId="55" fillId="0" borderId="0" xfId="0" applyFont="1" applyAlignment="1">
      <alignment vertical="center" wrapText="1"/>
    </xf>
    <xf numFmtId="0" fontId="45" fillId="31" borderId="0" xfId="58" applyFont="1" applyFill="1" applyAlignment="1">
      <alignment vertical="center" wrapText="1"/>
    </xf>
    <xf numFmtId="1" fontId="38" fillId="31" borderId="0" xfId="0" applyNumberFormat="1" applyFont="1" applyFill="1" applyAlignment="1">
      <alignment horizontal="center" vertical="center"/>
    </xf>
    <xf numFmtId="0" fontId="39" fillId="0" borderId="11" xfId="0" applyFont="1" applyBorder="1" applyAlignment="1">
      <alignment horizontal="left" vertical="center"/>
    </xf>
    <xf numFmtId="0" fontId="39" fillId="0" borderId="12" xfId="0" applyFont="1" applyBorder="1" applyAlignment="1">
      <alignment horizontal="left" vertical="center"/>
    </xf>
    <xf numFmtId="0" fontId="39" fillId="0" borderId="18" xfId="0" applyFont="1" applyBorder="1" applyAlignment="1">
      <alignment horizontal="left" vertical="center"/>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18" xfId="0" applyFont="1" applyBorder="1" applyAlignment="1">
      <alignment horizontal="left" vertical="center" wrapText="1"/>
    </xf>
    <xf numFmtId="0" fontId="39" fillId="0" borderId="39" xfId="0" applyFont="1" applyBorder="1" applyAlignment="1">
      <alignment horizontal="left" vertical="center" wrapText="1"/>
    </xf>
    <xf numFmtId="0" fontId="39" fillId="0" borderId="33" xfId="0" applyFont="1" applyBorder="1" applyAlignment="1">
      <alignment horizontal="left" vertical="center" wrapText="1"/>
    </xf>
    <xf numFmtId="0" fontId="39" fillId="0" borderId="38" xfId="0" applyFont="1" applyBorder="1" applyAlignment="1">
      <alignment horizontal="left" vertical="center" wrapText="1"/>
    </xf>
    <xf numFmtId="2" fontId="41" fillId="26" borderId="34" xfId="0" applyNumberFormat="1" applyFont="1" applyFill="1" applyBorder="1" applyAlignment="1">
      <alignment horizontal="center" vertical="center"/>
    </xf>
    <xf numFmtId="2" fontId="41" fillId="26" borderId="35" xfId="0" applyNumberFormat="1" applyFont="1" applyFill="1" applyBorder="1" applyAlignment="1">
      <alignment horizontal="center" vertical="center"/>
    </xf>
    <xf numFmtId="2" fontId="41" fillId="26" borderId="32" xfId="0" applyNumberFormat="1" applyFont="1" applyFill="1" applyBorder="1" applyAlignment="1">
      <alignment horizontal="center" vertical="center"/>
    </xf>
    <xf numFmtId="2" fontId="41" fillId="26" borderId="0" xfId="0" applyNumberFormat="1" applyFont="1" applyFill="1" applyAlignment="1">
      <alignment horizontal="center" vertical="center"/>
    </xf>
    <xf numFmtId="2" fontId="41" fillId="26" borderId="39" xfId="0" applyNumberFormat="1" applyFont="1" applyFill="1" applyBorder="1" applyAlignment="1">
      <alignment horizontal="center" vertical="center"/>
    </xf>
    <xf numFmtId="2" fontId="41" fillId="26" borderId="33" xfId="0" applyNumberFormat="1" applyFont="1" applyFill="1" applyBorder="1" applyAlignment="1">
      <alignment horizontal="center" vertical="center"/>
    </xf>
    <xf numFmtId="0" fontId="57" fillId="27" borderId="34" xfId="0" applyFont="1" applyFill="1" applyBorder="1" applyAlignment="1">
      <alignment horizontal="center" vertical="center" wrapText="1"/>
    </xf>
    <xf numFmtId="0" fontId="57" fillId="27" borderId="35" xfId="0" applyFont="1" applyFill="1" applyBorder="1" applyAlignment="1">
      <alignment horizontal="center" vertical="center" wrapText="1"/>
    </xf>
    <xf numFmtId="0" fontId="57" fillId="27" borderId="32" xfId="0" applyFont="1" applyFill="1" applyBorder="1" applyAlignment="1">
      <alignment horizontal="center" vertical="center" wrapText="1"/>
    </xf>
    <xf numFmtId="0" fontId="57" fillId="27" borderId="0" xfId="0" applyFont="1" applyFill="1" applyAlignment="1">
      <alignment horizontal="center" vertical="center" wrapText="1"/>
    </xf>
    <xf numFmtId="0" fontId="57" fillId="26" borderId="34" xfId="0" applyFont="1" applyFill="1" applyBorder="1" applyAlignment="1">
      <alignment horizontal="center" vertical="center" wrapText="1"/>
    </xf>
    <xf numFmtId="0" fontId="57" fillId="26" borderId="35" xfId="0" applyFont="1" applyFill="1" applyBorder="1" applyAlignment="1">
      <alignment horizontal="center" vertical="center" wrapText="1"/>
    </xf>
    <xf numFmtId="0" fontId="57" fillId="26" borderId="36" xfId="0" applyFont="1" applyFill="1" applyBorder="1" applyAlignment="1">
      <alignment horizontal="center" vertical="center" wrapText="1"/>
    </xf>
    <xf numFmtId="0" fontId="57" fillId="26" borderId="32" xfId="0" applyFont="1" applyFill="1" applyBorder="1" applyAlignment="1">
      <alignment horizontal="center" vertical="center" wrapText="1"/>
    </xf>
    <xf numFmtId="0" fontId="57" fillId="26" borderId="0" xfId="0" applyFont="1" applyFill="1" applyAlignment="1">
      <alignment horizontal="center" vertical="center" wrapText="1"/>
    </xf>
    <xf numFmtId="0" fontId="57" fillId="26" borderId="37" xfId="0" applyFont="1" applyFill="1" applyBorder="1" applyAlignment="1">
      <alignment horizontal="center" vertical="center" wrapText="1"/>
    </xf>
    <xf numFmtId="0" fontId="57" fillId="26" borderId="39" xfId="0" applyFont="1" applyFill="1" applyBorder="1" applyAlignment="1">
      <alignment horizontal="center" vertical="center" wrapText="1"/>
    </xf>
    <xf numFmtId="0" fontId="57" fillId="26" borderId="33" xfId="0" applyFont="1" applyFill="1" applyBorder="1" applyAlignment="1">
      <alignment horizontal="center" vertical="center" wrapText="1"/>
    </xf>
    <xf numFmtId="0" fontId="57" fillId="26" borderId="38" xfId="0" applyFont="1" applyFill="1" applyBorder="1" applyAlignment="1">
      <alignment horizontal="center" vertical="center" wrapText="1"/>
    </xf>
    <xf numFmtId="0" fontId="57" fillId="27" borderId="39" xfId="0" applyFont="1" applyFill="1" applyBorder="1" applyAlignment="1">
      <alignment horizontal="center" vertical="center" wrapText="1"/>
    </xf>
    <xf numFmtId="0" fontId="57" fillId="27" borderId="33" xfId="0" applyFont="1" applyFill="1" applyBorder="1" applyAlignment="1">
      <alignment horizontal="center" vertical="center" wrapText="1"/>
    </xf>
    <xf numFmtId="0" fontId="38" fillId="0" borderId="19" xfId="0" applyFont="1" applyBorder="1" applyAlignment="1">
      <alignment horizontal="center" vertical="top"/>
    </xf>
  </cellXfs>
  <cellStyles count="8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1 2" xfId="67" xr:uid="{00000000-0005-0000-0000-000007000000}"/>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2 2" xfId="68" xr:uid="{00000000-0005-0000-0000-00000F000000}"/>
    <cellStyle name="60% - Accent3" xfId="15" builtinId="40" customBuiltin="1"/>
    <cellStyle name="60% - Accent4" xfId="16" builtinId="44" customBuiltin="1"/>
    <cellStyle name="60% - Accent4 2" xfId="69" xr:uid="{00000000-0005-0000-0000-000012000000}"/>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00000000-0005-0000-0000-00001E000000}"/>
    <cellStyle name="Comma 2 2" xfId="48" xr:uid="{00000000-0005-0000-0000-00001F000000}"/>
    <cellStyle name="Currency" xfId="54" builtinId="4"/>
    <cellStyle name="Currency 2" xfId="50" xr:uid="{00000000-0005-0000-0000-000021000000}"/>
    <cellStyle name="Currency 3" xfId="73" xr:uid="{66A00576-C4B7-4B79-9021-2CF631EB70AB}"/>
    <cellStyle name="Currency 4" xfId="64" xr:uid="{00000000-0005-0000-0000-000022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75" xr:uid="{CE504B79-C99C-4A1D-ACF8-C14316F4D5C3}"/>
    <cellStyle name="Input" xfId="34" builtinId="20" customBuiltin="1"/>
    <cellStyle name="Linked Cell" xfId="35" builtinId="24" customBuiltin="1"/>
    <cellStyle name="Neutral" xfId="36" builtinId="28" customBuiltin="1"/>
    <cellStyle name="Normal" xfId="0" builtinId="0"/>
    <cellStyle name="Normal 10" xfId="62" xr:uid="{00000000-0005-0000-0000-00002D000000}"/>
    <cellStyle name="Normal 11" xfId="63" xr:uid="{00000000-0005-0000-0000-00002E000000}"/>
    <cellStyle name="Normal 12" xfId="66" xr:uid="{00000000-0005-0000-0000-00002F000000}"/>
    <cellStyle name="Normal 13" xfId="70" xr:uid="{00000000-0005-0000-0000-000030000000}"/>
    <cellStyle name="Normal 14" xfId="71" xr:uid="{00000000-0005-0000-0000-000031000000}"/>
    <cellStyle name="Normal 15" xfId="76" xr:uid="{B0DF9817-2A9C-4B28-BD7A-109C3D36A8B2}"/>
    <cellStyle name="Normal 16" xfId="77" xr:uid="{E75884AC-ECB2-4DBD-9C26-DBAA79866749}"/>
    <cellStyle name="Normal 17" xfId="78" xr:uid="{EDD487C1-F877-456D-9275-45675C7209CF}"/>
    <cellStyle name="Normal 18" xfId="79" xr:uid="{82951A10-AF84-4A1C-B3E6-F3F280EB2C05}"/>
    <cellStyle name="Normal 19" xfId="80" xr:uid="{8897F7EA-46D7-406C-A41D-AE99700C60BD}"/>
    <cellStyle name="Normal 2" xfId="44" xr:uid="{00000000-0005-0000-0000-000032000000}"/>
    <cellStyle name="Normal 2 2" xfId="47" xr:uid="{00000000-0005-0000-0000-000033000000}"/>
    <cellStyle name="Normal 2 3" xfId="45" xr:uid="{00000000-0005-0000-0000-000034000000}"/>
    <cellStyle name="Normal 2 3 2" xfId="52" xr:uid="{00000000-0005-0000-0000-000035000000}"/>
    <cellStyle name="Normal 3" xfId="37" xr:uid="{00000000-0005-0000-0000-000036000000}"/>
    <cellStyle name="Normal 4" xfId="43" xr:uid="{00000000-0005-0000-0000-000037000000}"/>
    <cellStyle name="Normal 4 2" xfId="53" xr:uid="{00000000-0005-0000-0000-000038000000}"/>
    <cellStyle name="Normal 4 3" xfId="51" xr:uid="{00000000-0005-0000-0000-000039000000}"/>
    <cellStyle name="Normal 5" xfId="49" xr:uid="{00000000-0005-0000-0000-00003A000000}"/>
    <cellStyle name="Normal 6" xfId="56" xr:uid="{00000000-0005-0000-0000-00003B000000}"/>
    <cellStyle name="Normal 7" xfId="57" xr:uid="{00000000-0005-0000-0000-00003C000000}"/>
    <cellStyle name="Normal 8" xfId="58" xr:uid="{00000000-0005-0000-0000-00003D000000}"/>
    <cellStyle name="Normal 9" xfId="59" xr:uid="{00000000-0005-0000-0000-00003E000000}"/>
    <cellStyle name="Note" xfId="38" builtinId="10" customBuiltin="1"/>
    <cellStyle name="Note 10 2 10 2 2 4 2 2 2 2 2 2 2 2 2 2" xfId="65" xr:uid="{00000000-0005-0000-0000-000040000000}"/>
    <cellStyle name="Note 2" xfId="61" xr:uid="{00000000-0005-0000-0000-000041000000}"/>
    <cellStyle name="Note 2 24" xfId="72" xr:uid="{47AF3ACC-B25C-4076-8215-4B7C8703E41D}"/>
    <cellStyle name="Output" xfId="39" builtinId="21" customBuiltin="1"/>
    <cellStyle name="Output 2" xfId="74" xr:uid="{6CA2DC81-319E-486A-ABC3-6097DF9A42ED}"/>
    <cellStyle name="Percent" xfId="55" builtinId="5"/>
    <cellStyle name="Style 1" xfId="60" xr:uid="{00000000-0005-0000-0000-000044000000}"/>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F3F9BF"/>
      <color rgb="FFFFFF66"/>
      <color rgb="FFF4910C"/>
      <color rgb="FFEDB951"/>
      <color rgb="FFF5C337"/>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78211</xdr:colOff>
      <xdr:row>0</xdr:row>
      <xdr:rowOff>144170</xdr:rowOff>
    </xdr:from>
    <xdr:to>
      <xdr:col>1</xdr:col>
      <xdr:colOff>969881</xdr:colOff>
      <xdr:row>3</xdr:row>
      <xdr:rowOff>84064</xdr:rowOff>
    </xdr:to>
    <xdr:pic>
      <xdr:nvPicPr>
        <xdr:cNvPr id="2" name="Picture 1">
          <a:extLst>
            <a:ext uri="{FF2B5EF4-FFF2-40B4-BE49-F238E27FC236}">
              <a16:creationId xmlns:a16="http://schemas.microsoft.com/office/drawing/2014/main" id="{9B699633-5922-4266-B571-DEADBF965F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211" y="144170"/>
          <a:ext cx="1529431" cy="4865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E993E-7F1B-441F-AB8C-805D766EFB1D}">
  <sheetPr>
    <tabColor rgb="FF92D050"/>
    <pageSetUpPr fitToPage="1"/>
  </sheetPr>
  <dimension ref="A1:DCU283"/>
  <sheetViews>
    <sheetView tabSelected="1" view="pageBreakPreview" zoomScale="60" zoomScaleNormal="85" workbookViewId="0">
      <pane ySplit="5" topLeftCell="A6" activePane="bottomLeft" state="frozen"/>
      <selection pane="bottomLeft" activeCell="C1" sqref="C1:M2"/>
    </sheetView>
  </sheetViews>
  <sheetFormatPr defaultColWidth="9.6640625" defaultRowHeight="15.75" x14ac:dyDescent="0.2"/>
  <cols>
    <col min="1" max="1" width="7.44140625" style="6" customWidth="1"/>
    <col min="2" max="2" width="12.44140625" style="6" customWidth="1"/>
    <col min="3" max="3" width="11.77734375" style="6" customWidth="1"/>
    <col min="4" max="4" width="68.77734375" style="67" customWidth="1"/>
    <col min="5" max="5" width="8.77734375" style="131" customWidth="1"/>
    <col min="6" max="6" width="8.77734375" style="20" customWidth="1"/>
    <col min="7" max="7" width="8.77734375" style="131" customWidth="1"/>
    <col min="8" max="8" width="8.77734375" style="6" customWidth="1"/>
    <col min="9" max="11" width="11.77734375" style="6" customWidth="1"/>
    <col min="12" max="13" width="11.77734375" style="135" customWidth="1"/>
    <col min="14" max="14" width="11.77734375" style="138" customWidth="1"/>
    <col min="15" max="15" width="11.77734375" style="67" customWidth="1"/>
    <col min="16" max="16" width="14.77734375" style="67" customWidth="1"/>
    <col min="17" max="17" width="2.5546875" style="64" customWidth="1"/>
    <col min="18" max="18" width="9.77734375" style="64" customWidth="1"/>
    <col min="19" max="20" width="10.5546875" style="64" customWidth="1"/>
    <col min="21" max="22" width="9.77734375" style="64" customWidth="1"/>
    <col min="23" max="23" width="10.33203125" style="64" bestFit="1" customWidth="1"/>
    <col min="24" max="16384" width="9.6640625" style="64"/>
  </cols>
  <sheetData>
    <row r="1" spans="1:2803" ht="14.45" customHeight="1" x14ac:dyDescent="0.2">
      <c r="A1" s="199"/>
      <c r="B1" s="200"/>
      <c r="C1" s="205" t="s">
        <v>301</v>
      </c>
      <c r="D1" s="206"/>
      <c r="E1" s="206"/>
      <c r="F1" s="206"/>
      <c r="G1" s="206"/>
      <c r="H1" s="206"/>
      <c r="I1" s="206"/>
      <c r="J1" s="206"/>
      <c r="K1" s="206"/>
      <c r="L1" s="206"/>
      <c r="M1" s="206"/>
      <c r="N1" s="209" t="s">
        <v>313</v>
      </c>
      <c r="O1" s="210"/>
      <c r="P1" s="211"/>
    </row>
    <row r="2" spans="1:2803" ht="14.45" customHeight="1" thickBot="1" x14ac:dyDescent="0.25">
      <c r="A2" s="201"/>
      <c r="B2" s="202"/>
      <c r="C2" s="207"/>
      <c r="D2" s="208"/>
      <c r="E2" s="208"/>
      <c r="F2" s="208"/>
      <c r="G2" s="208"/>
      <c r="H2" s="208"/>
      <c r="I2" s="208"/>
      <c r="J2" s="208"/>
      <c r="K2" s="208"/>
      <c r="L2" s="208"/>
      <c r="M2" s="208"/>
      <c r="N2" s="212"/>
      <c r="O2" s="213"/>
      <c r="P2" s="214"/>
    </row>
    <row r="3" spans="1:2803" ht="14.45" customHeight="1" x14ac:dyDescent="0.2">
      <c r="A3" s="201"/>
      <c r="B3" s="202"/>
      <c r="C3" s="205" t="s">
        <v>302</v>
      </c>
      <c r="D3" s="206"/>
      <c r="E3" s="206"/>
      <c r="F3" s="206"/>
      <c r="G3" s="206"/>
      <c r="H3" s="206"/>
      <c r="I3" s="206"/>
      <c r="J3" s="206"/>
      <c r="K3" s="206"/>
      <c r="L3" s="206"/>
      <c r="M3" s="206"/>
      <c r="N3" s="212"/>
      <c r="O3" s="213"/>
      <c r="P3" s="214"/>
    </row>
    <row r="4" spans="1:2803" ht="14.45" customHeight="1" thickBot="1" x14ac:dyDescent="0.25">
      <c r="A4" s="203"/>
      <c r="B4" s="204"/>
      <c r="C4" s="218"/>
      <c r="D4" s="219"/>
      <c r="E4" s="219"/>
      <c r="F4" s="219"/>
      <c r="G4" s="219"/>
      <c r="H4" s="219"/>
      <c r="I4" s="219"/>
      <c r="J4" s="219"/>
      <c r="K4" s="219"/>
      <c r="L4" s="219"/>
      <c r="M4" s="219"/>
      <c r="N4" s="215"/>
      <c r="O4" s="216"/>
      <c r="P4" s="217"/>
    </row>
    <row r="5" spans="1:2803" s="74" customFormat="1" ht="48" thickBot="1" x14ac:dyDescent="0.25">
      <c r="A5" s="158" t="s">
        <v>0</v>
      </c>
      <c r="B5" s="159" t="s">
        <v>1</v>
      </c>
      <c r="C5" s="159" t="s">
        <v>2</v>
      </c>
      <c r="D5" s="160" t="s">
        <v>3</v>
      </c>
      <c r="E5" s="161" t="s">
        <v>4</v>
      </c>
      <c r="F5" s="160" t="s">
        <v>5</v>
      </c>
      <c r="G5" s="161" t="s">
        <v>6</v>
      </c>
      <c r="H5" s="162" t="s">
        <v>7</v>
      </c>
      <c r="I5" s="162" t="s">
        <v>120</v>
      </c>
      <c r="J5" s="162" t="s">
        <v>123</v>
      </c>
      <c r="K5" s="162" t="s">
        <v>121</v>
      </c>
      <c r="L5" s="163" t="s">
        <v>122</v>
      </c>
      <c r="M5" s="163" t="s">
        <v>124</v>
      </c>
      <c r="N5" s="163" t="s">
        <v>125</v>
      </c>
      <c r="O5" s="164" t="s">
        <v>126</v>
      </c>
      <c r="P5" s="164" t="s">
        <v>8</v>
      </c>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c r="DCS5" s="64"/>
      <c r="DCT5" s="64"/>
      <c r="DCU5" s="64"/>
    </row>
    <row r="6" spans="1:2803" s="120" customFormat="1" x14ac:dyDescent="0.2">
      <c r="A6" s="149"/>
      <c r="B6" s="150"/>
      <c r="C6" s="165">
        <v>10000</v>
      </c>
      <c r="D6" s="151" t="s">
        <v>9</v>
      </c>
      <c r="E6" s="152"/>
      <c r="F6" s="153"/>
      <c r="G6" s="152"/>
      <c r="H6" s="150"/>
      <c r="I6" s="150"/>
      <c r="J6" s="150"/>
      <c r="K6" s="150"/>
      <c r="L6" s="154"/>
      <c r="M6" s="154"/>
      <c r="N6" s="155"/>
      <c r="O6" s="156"/>
      <c r="P6" s="157"/>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c r="DCS6" s="64"/>
      <c r="DCT6" s="64"/>
      <c r="DCU6" s="64"/>
    </row>
    <row r="7" spans="1:2803" s="120" customFormat="1" ht="20.100000000000001" customHeight="1" x14ac:dyDescent="0.2">
      <c r="A7" s="125">
        <f>IF(H7&lt;&gt;"",1+MAX(A1:A6),"")</f>
        <v>1</v>
      </c>
      <c r="B7" s="6"/>
      <c r="C7" s="6"/>
      <c r="D7" s="5" t="s">
        <v>10</v>
      </c>
      <c r="E7" s="175">
        <v>1</v>
      </c>
      <c r="F7" s="176">
        <v>0</v>
      </c>
      <c r="G7" s="175">
        <f t="shared" ref="G7:G12" si="0">E7+(E7*F7)</f>
        <v>1</v>
      </c>
      <c r="H7" s="6" t="s">
        <v>11</v>
      </c>
      <c r="I7" s="3">
        <v>0</v>
      </c>
      <c r="J7" s="3">
        <f t="shared" ref="J7:J12" si="1">I7*G7</f>
        <v>0</v>
      </c>
      <c r="K7" s="171">
        <v>53.48</v>
      </c>
      <c r="L7" s="134">
        <f t="shared" ref="L7:L12" si="2">K7*J7</f>
        <v>0</v>
      </c>
      <c r="M7" s="134">
        <v>0</v>
      </c>
      <c r="N7" s="137">
        <f t="shared" ref="N7:N12" si="3">M7*G7</f>
        <v>0</v>
      </c>
      <c r="O7" s="177">
        <f t="shared" ref="O7:O12" si="4">L7+N7</f>
        <v>0</v>
      </c>
      <c r="P7" s="129"/>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c r="DCS7" s="64"/>
      <c r="DCT7" s="64"/>
      <c r="DCU7" s="64"/>
    </row>
    <row r="8" spans="1:2803" s="120" customFormat="1" ht="20.100000000000001" customHeight="1" x14ac:dyDescent="0.2">
      <c r="A8" s="125">
        <f>IF(H8&lt;&gt;"",1+MAX(A2:A7),"")</f>
        <v>2</v>
      </c>
      <c r="B8" s="6"/>
      <c r="C8" s="6"/>
      <c r="D8" s="5" t="s">
        <v>12</v>
      </c>
      <c r="E8" s="175">
        <v>1</v>
      </c>
      <c r="F8" s="176">
        <v>0</v>
      </c>
      <c r="G8" s="175">
        <f t="shared" si="0"/>
        <v>1</v>
      </c>
      <c r="H8" s="6" t="s">
        <v>11</v>
      </c>
      <c r="I8" s="3">
        <v>0</v>
      </c>
      <c r="J8" s="3">
        <f t="shared" si="1"/>
        <v>0</v>
      </c>
      <c r="K8" s="171">
        <v>53.48</v>
      </c>
      <c r="L8" s="134">
        <f t="shared" si="2"/>
        <v>0</v>
      </c>
      <c r="M8" s="134">
        <v>0</v>
      </c>
      <c r="N8" s="137">
        <f t="shared" si="3"/>
        <v>0</v>
      </c>
      <c r="O8" s="177">
        <f t="shared" si="4"/>
        <v>0</v>
      </c>
      <c r="P8" s="129"/>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c r="DCS8" s="64"/>
      <c r="DCT8" s="64"/>
      <c r="DCU8" s="64"/>
    </row>
    <row r="9" spans="1:2803" s="120" customFormat="1" ht="20.100000000000001" customHeight="1" x14ac:dyDescent="0.2">
      <c r="A9" s="125">
        <f>IF(H9&lt;&gt;"",1+MAX(A3:A8),"")</f>
        <v>3</v>
      </c>
      <c r="B9" s="6"/>
      <c r="C9" s="6"/>
      <c r="D9" s="5" t="s">
        <v>13</v>
      </c>
      <c r="E9" s="175">
        <v>1</v>
      </c>
      <c r="F9" s="176">
        <v>0</v>
      </c>
      <c r="G9" s="175">
        <f t="shared" si="0"/>
        <v>1</v>
      </c>
      <c r="H9" s="6" t="s">
        <v>11</v>
      </c>
      <c r="I9" s="3">
        <v>0</v>
      </c>
      <c r="J9" s="3">
        <f t="shared" si="1"/>
        <v>0</v>
      </c>
      <c r="K9" s="171">
        <v>53.48</v>
      </c>
      <c r="L9" s="134">
        <f t="shared" si="2"/>
        <v>0</v>
      </c>
      <c r="M9" s="134">
        <v>0</v>
      </c>
      <c r="N9" s="137">
        <f t="shared" si="3"/>
        <v>0</v>
      </c>
      <c r="O9" s="177">
        <f t="shared" si="4"/>
        <v>0</v>
      </c>
      <c r="P9" s="129"/>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c r="DCR9" s="64"/>
      <c r="DCS9" s="64"/>
      <c r="DCT9" s="64"/>
      <c r="DCU9" s="64"/>
    </row>
    <row r="10" spans="1:2803" s="120" customFormat="1" ht="20.100000000000001" customHeight="1" x14ac:dyDescent="0.2">
      <c r="A10" s="125">
        <f>IF(H10&lt;&gt;"",1+MAX(A4:A9),"")</f>
        <v>4</v>
      </c>
      <c r="B10" s="6"/>
      <c r="C10" s="6"/>
      <c r="D10" s="5" t="s">
        <v>14</v>
      </c>
      <c r="E10" s="175">
        <v>1</v>
      </c>
      <c r="F10" s="176">
        <v>0</v>
      </c>
      <c r="G10" s="175">
        <f t="shared" si="0"/>
        <v>1</v>
      </c>
      <c r="H10" s="6" t="s">
        <v>11</v>
      </c>
      <c r="I10" s="3">
        <v>0</v>
      </c>
      <c r="J10" s="3">
        <f t="shared" si="1"/>
        <v>0</v>
      </c>
      <c r="K10" s="171">
        <v>53.48</v>
      </c>
      <c r="L10" s="134">
        <f t="shared" si="2"/>
        <v>0</v>
      </c>
      <c r="M10" s="134">
        <v>0</v>
      </c>
      <c r="N10" s="137">
        <f t="shared" si="3"/>
        <v>0</v>
      </c>
      <c r="O10" s="177">
        <f t="shared" si="4"/>
        <v>0</v>
      </c>
      <c r="P10" s="129"/>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c r="DCR10" s="64"/>
      <c r="DCS10" s="64"/>
      <c r="DCT10" s="64"/>
      <c r="DCU10" s="64"/>
    </row>
    <row r="11" spans="1:2803" s="120" customFormat="1" ht="20.100000000000001" customHeight="1" x14ac:dyDescent="0.2">
      <c r="A11" s="125">
        <f>IF(H11&lt;&gt;"",1+MAX(A5:A10),"")</f>
        <v>5</v>
      </c>
      <c r="B11" s="6"/>
      <c r="C11" s="6"/>
      <c r="D11" s="5" t="s">
        <v>15</v>
      </c>
      <c r="E11" s="175">
        <v>1</v>
      </c>
      <c r="F11" s="176">
        <v>0</v>
      </c>
      <c r="G11" s="175">
        <f t="shared" si="0"/>
        <v>1</v>
      </c>
      <c r="H11" s="6" t="s">
        <v>11</v>
      </c>
      <c r="I11" s="3">
        <v>0</v>
      </c>
      <c r="J11" s="3">
        <f t="shared" si="1"/>
        <v>0</v>
      </c>
      <c r="K11" s="171">
        <v>53.48</v>
      </c>
      <c r="L11" s="134">
        <f t="shared" si="2"/>
        <v>0</v>
      </c>
      <c r="M11" s="134">
        <v>0</v>
      </c>
      <c r="N11" s="137">
        <f t="shared" si="3"/>
        <v>0</v>
      </c>
      <c r="O11" s="177">
        <f t="shared" si="4"/>
        <v>0</v>
      </c>
      <c r="P11" s="129"/>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c r="DCR11" s="64"/>
      <c r="DCS11" s="64"/>
      <c r="DCT11" s="64"/>
      <c r="DCU11" s="64"/>
    </row>
    <row r="12" spans="1:2803" s="120" customFormat="1" ht="20.100000000000001" customHeight="1" thickBot="1" x14ac:dyDescent="0.25">
      <c r="A12" s="125">
        <f>IF(H12&lt;&gt;"",1+MAX(A1:A11),"")</f>
        <v>6</v>
      </c>
      <c r="B12" s="6"/>
      <c r="C12" s="6"/>
      <c r="D12" s="5" t="s">
        <v>16</v>
      </c>
      <c r="E12" s="175">
        <v>1</v>
      </c>
      <c r="F12" s="176">
        <v>0</v>
      </c>
      <c r="G12" s="175">
        <f t="shared" si="0"/>
        <v>1</v>
      </c>
      <c r="H12" s="6" t="s">
        <v>11</v>
      </c>
      <c r="I12" s="3">
        <v>0</v>
      </c>
      <c r="J12" s="3">
        <f t="shared" si="1"/>
        <v>0</v>
      </c>
      <c r="K12" s="171">
        <v>53.48</v>
      </c>
      <c r="L12" s="134">
        <f t="shared" si="2"/>
        <v>0</v>
      </c>
      <c r="M12" s="134">
        <v>0</v>
      </c>
      <c r="N12" s="137">
        <f t="shared" si="3"/>
        <v>0</v>
      </c>
      <c r="O12" s="177">
        <f t="shared" si="4"/>
        <v>0</v>
      </c>
      <c r="P12" s="129"/>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c r="DCR12" s="64"/>
      <c r="DCS12" s="64"/>
      <c r="DCT12" s="64"/>
      <c r="DCU12" s="64"/>
    </row>
    <row r="13" spans="1:2803" s="120" customFormat="1" x14ac:dyDescent="0.2">
      <c r="A13" s="121" t="str">
        <f>IF(H13&lt;&gt;"",1+MAX(A3:A12),"")</f>
        <v/>
      </c>
      <c r="B13" s="6"/>
      <c r="C13" s="166"/>
      <c r="D13" s="140" t="s">
        <v>17</v>
      </c>
      <c r="E13" s="141"/>
      <c r="F13" s="142"/>
      <c r="G13" s="141"/>
      <c r="H13" s="143"/>
      <c r="I13" s="143"/>
      <c r="J13" s="143"/>
      <c r="K13" s="143"/>
      <c r="L13" s="144" t="str">
        <f>IF(H13&lt;&gt;"",0.4*N13,"")</f>
        <v/>
      </c>
      <c r="M13" s="144" t="str">
        <f>IF(H13&lt;&gt;"",N13-L13,"")</f>
        <v/>
      </c>
      <c r="N13" s="145"/>
      <c r="O13" s="147"/>
      <c r="P13" s="148">
        <f>SUM(O7:O12)</f>
        <v>0</v>
      </c>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c r="DCR13" s="64"/>
      <c r="DCS13" s="64"/>
      <c r="DCT13" s="64"/>
      <c r="DCU13" s="64"/>
    </row>
    <row r="14" spans="1:2803" s="120" customFormat="1" x14ac:dyDescent="0.2">
      <c r="A14" s="123" t="str">
        <f>IF(H14&lt;&gt;"",1+MAX(A4:A13),"")</f>
        <v/>
      </c>
      <c r="B14" s="124"/>
      <c r="C14" s="167">
        <v>20000</v>
      </c>
      <c r="D14" s="122" t="s">
        <v>206</v>
      </c>
      <c r="E14" s="130"/>
      <c r="F14" s="132"/>
      <c r="G14" s="130"/>
      <c r="H14" s="124"/>
      <c r="I14" s="124"/>
      <c r="J14" s="124"/>
      <c r="K14" s="124"/>
      <c r="L14" s="133" t="str">
        <f>IF(H14&lt;&gt;"",0.4*N14,"")</f>
        <v/>
      </c>
      <c r="M14" s="133" t="str">
        <f>IF(H14&lt;&gt;"",N14-L14,"")</f>
        <v/>
      </c>
      <c r="N14" s="136"/>
      <c r="O14" s="146"/>
      <c r="P14" s="128"/>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c r="IW14" s="64"/>
      <c r="IX14" s="64"/>
      <c r="IY14" s="64"/>
      <c r="IZ14" s="64"/>
      <c r="JA14" s="64"/>
      <c r="JB14" s="64"/>
      <c r="JC14" s="64"/>
      <c r="JD14" s="64"/>
      <c r="JE14" s="64"/>
      <c r="JF14" s="64"/>
      <c r="JG14" s="64"/>
      <c r="JH14" s="64"/>
      <c r="JI14" s="64"/>
      <c r="JJ14" s="64"/>
      <c r="JK14" s="64"/>
      <c r="JL14" s="64"/>
      <c r="JM14" s="64"/>
      <c r="JN14" s="64"/>
      <c r="JO14" s="64"/>
      <c r="JP14" s="64"/>
      <c r="JQ14" s="64"/>
      <c r="JR14" s="64"/>
      <c r="JS14" s="64"/>
      <c r="JT14" s="64"/>
      <c r="JU14" s="64"/>
      <c r="JV14" s="64"/>
      <c r="JW14" s="64"/>
      <c r="JX14" s="64"/>
      <c r="JY14" s="64"/>
      <c r="JZ14" s="64"/>
      <c r="KA14" s="64"/>
      <c r="KB14" s="64"/>
      <c r="KC14" s="64"/>
      <c r="KD14" s="64"/>
      <c r="KE14" s="64"/>
      <c r="KF14" s="64"/>
      <c r="KG14" s="64"/>
      <c r="KH14" s="64"/>
      <c r="KI14" s="64"/>
      <c r="KJ14" s="64"/>
      <c r="KK14" s="64"/>
      <c r="KL14" s="64"/>
      <c r="KM14" s="64"/>
      <c r="KN14" s="64"/>
      <c r="KO14" s="64"/>
      <c r="KP14" s="64"/>
      <c r="KQ14" s="64"/>
      <c r="KR14" s="64"/>
      <c r="KS14" s="64"/>
      <c r="KT14" s="64"/>
      <c r="KU14" s="64"/>
      <c r="KV14" s="64"/>
      <c r="KW14" s="64"/>
      <c r="KX14" s="64"/>
      <c r="KY14" s="64"/>
      <c r="KZ14" s="64"/>
      <c r="LA14" s="64"/>
      <c r="LB14" s="64"/>
      <c r="LC14" s="64"/>
      <c r="LD14" s="64"/>
      <c r="LE14" s="64"/>
      <c r="LF14" s="64"/>
      <c r="LG14" s="64"/>
      <c r="LH14" s="64"/>
      <c r="LI14" s="64"/>
      <c r="LJ14" s="64"/>
      <c r="LK14" s="64"/>
      <c r="LL14" s="64"/>
      <c r="LM14" s="64"/>
      <c r="LN14" s="64"/>
      <c r="LO14" s="64"/>
      <c r="LP14" s="64"/>
      <c r="LQ14" s="64"/>
      <c r="LR14" s="64"/>
      <c r="LS14" s="64"/>
      <c r="LT14" s="64"/>
      <c r="LU14" s="64"/>
      <c r="LV14" s="64"/>
      <c r="LW14" s="64"/>
      <c r="LX14" s="64"/>
      <c r="LY14" s="64"/>
      <c r="LZ14" s="64"/>
      <c r="MA14" s="64"/>
      <c r="MB14" s="64"/>
      <c r="MC14" s="64"/>
      <c r="MD14" s="64"/>
      <c r="ME14" s="64"/>
      <c r="MF14" s="64"/>
      <c r="MG14" s="64"/>
      <c r="MH14" s="64"/>
      <c r="MI14" s="64"/>
      <c r="MJ14" s="64"/>
      <c r="MK14" s="64"/>
      <c r="ML14" s="64"/>
      <c r="MM14" s="64"/>
      <c r="MN14" s="64"/>
      <c r="MO14" s="64"/>
      <c r="MP14" s="64"/>
      <c r="MQ14" s="64"/>
      <c r="MR14" s="64"/>
      <c r="MS14" s="64"/>
      <c r="MT14" s="64"/>
      <c r="MU14" s="64"/>
      <c r="MV14" s="64"/>
      <c r="MW14" s="64"/>
      <c r="MX14" s="64"/>
      <c r="MY14" s="64"/>
      <c r="MZ14" s="64"/>
      <c r="NA14" s="64"/>
      <c r="NB14" s="64"/>
      <c r="NC14" s="64"/>
      <c r="ND14" s="64"/>
      <c r="NE14" s="64"/>
      <c r="NF14" s="64"/>
      <c r="NG14" s="64"/>
      <c r="NH14" s="64"/>
      <c r="NI14" s="64"/>
      <c r="NJ14" s="64"/>
      <c r="NK14" s="64"/>
      <c r="NL14" s="64"/>
      <c r="NM14" s="64"/>
      <c r="NN14" s="64"/>
      <c r="NO14" s="64"/>
      <c r="NP14" s="64"/>
      <c r="NQ14" s="64"/>
      <c r="NR14" s="64"/>
      <c r="NS14" s="64"/>
      <c r="NT14" s="64"/>
      <c r="NU14" s="64"/>
      <c r="NV14" s="64"/>
      <c r="NW14" s="64"/>
      <c r="NX14" s="64"/>
      <c r="NY14" s="64"/>
      <c r="NZ14" s="64"/>
      <c r="OA14" s="64"/>
      <c r="OB14" s="64"/>
      <c r="OC14" s="64"/>
      <c r="OD14" s="64"/>
      <c r="OE14" s="64"/>
      <c r="OF14" s="64"/>
      <c r="OG14" s="64"/>
      <c r="OH14" s="64"/>
      <c r="OI14" s="64"/>
      <c r="OJ14" s="64"/>
      <c r="OK14" s="64"/>
      <c r="OL14" s="64"/>
      <c r="OM14" s="64"/>
      <c r="ON14" s="64"/>
      <c r="OO14" s="64"/>
      <c r="OP14" s="64"/>
      <c r="OQ14" s="64"/>
      <c r="OR14" s="64"/>
      <c r="OS14" s="64"/>
      <c r="OT14" s="64"/>
      <c r="OU14" s="64"/>
      <c r="OV14" s="64"/>
      <c r="OW14" s="64"/>
      <c r="OX14" s="64"/>
      <c r="OY14" s="64"/>
      <c r="OZ14" s="64"/>
      <c r="PA14" s="64"/>
      <c r="PB14" s="64"/>
      <c r="PC14" s="64"/>
      <c r="PD14" s="64"/>
      <c r="PE14" s="64"/>
      <c r="PF14" s="64"/>
      <c r="PG14" s="64"/>
      <c r="PH14" s="64"/>
      <c r="PI14" s="64"/>
      <c r="PJ14" s="64"/>
      <c r="PK14" s="64"/>
      <c r="PL14" s="64"/>
      <c r="PM14" s="64"/>
      <c r="PN14" s="64"/>
      <c r="PO14" s="64"/>
      <c r="PP14" s="64"/>
      <c r="PQ14" s="64"/>
      <c r="PR14" s="64"/>
      <c r="PS14" s="64"/>
      <c r="PT14" s="64"/>
      <c r="PU14" s="64"/>
      <c r="PV14" s="64"/>
      <c r="PW14" s="64"/>
      <c r="PX14" s="64"/>
      <c r="PY14" s="64"/>
      <c r="PZ14" s="64"/>
      <c r="QA14" s="64"/>
      <c r="QB14" s="64"/>
      <c r="QC14" s="64"/>
      <c r="QD14" s="64"/>
      <c r="QE14" s="64"/>
      <c r="QF14" s="64"/>
      <c r="QG14" s="64"/>
      <c r="QH14" s="64"/>
      <c r="QI14" s="64"/>
      <c r="QJ14" s="64"/>
      <c r="QK14" s="64"/>
      <c r="QL14" s="64"/>
      <c r="QM14" s="64"/>
      <c r="QN14" s="64"/>
      <c r="QO14" s="64"/>
      <c r="QP14" s="64"/>
      <c r="QQ14" s="64"/>
      <c r="QR14" s="64"/>
      <c r="QS14" s="64"/>
      <c r="QT14" s="64"/>
      <c r="QU14" s="64"/>
      <c r="QV14" s="64"/>
      <c r="QW14" s="64"/>
      <c r="QX14" s="64"/>
      <c r="QY14" s="64"/>
      <c r="QZ14" s="64"/>
      <c r="RA14" s="64"/>
      <c r="RB14" s="64"/>
      <c r="RC14" s="64"/>
      <c r="RD14" s="64"/>
      <c r="RE14" s="64"/>
      <c r="RF14" s="64"/>
      <c r="RG14" s="64"/>
      <c r="RH14" s="64"/>
      <c r="RI14" s="64"/>
      <c r="RJ14" s="64"/>
      <c r="RK14" s="64"/>
      <c r="RL14" s="64"/>
      <c r="RM14" s="64"/>
      <c r="RN14" s="64"/>
      <c r="RO14" s="64"/>
      <c r="RP14" s="64"/>
      <c r="RQ14" s="64"/>
      <c r="RR14" s="64"/>
      <c r="RS14" s="64"/>
      <c r="RT14" s="64"/>
      <c r="RU14" s="64"/>
      <c r="RV14" s="64"/>
      <c r="RW14" s="64"/>
      <c r="RX14" s="64"/>
      <c r="RY14" s="64"/>
      <c r="RZ14" s="64"/>
      <c r="SA14" s="64"/>
      <c r="SB14" s="64"/>
      <c r="SC14" s="64"/>
      <c r="SD14" s="64"/>
      <c r="SE14" s="64"/>
      <c r="SF14" s="64"/>
      <c r="SG14" s="64"/>
      <c r="SH14" s="64"/>
      <c r="SI14" s="64"/>
      <c r="SJ14" s="64"/>
      <c r="SK14" s="64"/>
      <c r="SL14" s="64"/>
      <c r="SM14" s="64"/>
      <c r="SN14" s="64"/>
      <c r="SO14" s="64"/>
      <c r="SP14" s="64"/>
      <c r="SQ14" s="64"/>
      <c r="SR14" s="64"/>
      <c r="SS14" s="64"/>
      <c r="ST14" s="64"/>
      <c r="SU14" s="64"/>
      <c r="SV14" s="64"/>
      <c r="SW14" s="64"/>
      <c r="SX14" s="64"/>
      <c r="SY14" s="64"/>
      <c r="SZ14" s="64"/>
      <c r="TA14" s="64"/>
      <c r="TB14" s="64"/>
      <c r="TC14" s="64"/>
      <c r="TD14" s="64"/>
      <c r="TE14" s="64"/>
      <c r="TF14" s="64"/>
      <c r="TG14" s="64"/>
      <c r="TH14" s="64"/>
      <c r="TI14" s="64"/>
      <c r="TJ14" s="64"/>
      <c r="TK14" s="64"/>
      <c r="TL14" s="64"/>
      <c r="TM14" s="64"/>
      <c r="TN14" s="64"/>
      <c r="TO14" s="64"/>
      <c r="TP14" s="64"/>
      <c r="TQ14" s="64"/>
      <c r="TR14" s="64"/>
      <c r="TS14" s="64"/>
      <c r="TT14" s="64"/>
      <c r="TU14" s="64"/>
      <c r="TV14" s="64"/>
      <c r="TW14" s="64"/>
      <c r="TX14" s="64"/>
      <c r="TY14" s="64"/>
      <c r="TZ14" s="64"/>
      <c r="UA14" s="64"/>
      <c r="UB14" s="64"/>
      <c r="UC14" s="64"/>
      <c r="UD14" s="64"/>
      <c r="UE14" s="64"/>
      <c r="UF14" s="64"/>
      <c r="UG14" s="64"/>
      <c r="UH14" s="64"/>
      <c r="UI14" s="64"/>
      <c r="UJ14" s="64"/>
      <c r="UK14" s="64"/>
      <c r="UL14" s="64"/>
      <c r="UM14" s="64"/>
      <c r="UN14" s="64"/>
      <c r="UO14" s="64"/>
      <c r="UP14" s="64"/>
      <c r="UQ14" s="64"/>
      <c r="UR14" s="64"/>
      <c r="US14" s="64"/>
      <c r="UT14" s="64"/>
      <c r="UU14" s="64"/>
      <c r="UV14" s="64"/>
      <c r="UW14" s="64"/>
      <c r="UX14" s="64"/>
      <c r="UY14" s="64"/>
      <c r="UZ14" s="64"/>
      <c r="VA14" s="64"/>
      <c r="VB14" s="64"/>
      <c r="VC14" s="64"/>
      <c r="VD14" s="64"/>
      <c r="VE14" s="64"/>
      <c r="VF14" s="64"/>
      <c r="VG14" s="64"/>
      <c r="VH14" s="64"/>
      <c r="VI14" s="64"/>
      <c r="VJ14" s="64"/>
      <c r="VK14" s="64"/>
      <c r="VL14" s="64"/>
      <c r="VM14" s="64"/>
      <c r="VN14" s="64"/>
      <c r="VO14" s="64"/>
      <c r="VP14" s="64"/>
      <c r="VQ14" s="64"/>
      <c r="VR14" s="64"/>
      <c r="VS14" s="64"/>
      <c r="VT14" s="64"/>
      <c r="VU14" s="64"/>
      <c r="VV14" s="64"/>
      <c r="VW14" s="64"/>
      <c r="VX14" s="64"/>
      <c r="VY14" s="64"/>
      <c r="VZ14" s="64"/>
      <c r="WA14" s="64"/>
      <c r="WB14" s="64"/>
      <c r="WC14" s="64"/>
      <c r="WD14" s="64"/>
      <c r="WE14" s="64"/>
      <c r="WF14" s="64"/>
      <c r="WG14" s="64"/>
      <c r="WH14" s="64"/>
      <c r="WI14" s="64"/>
      <c r="WJ14" s="64"/>
      <c r="WK14" s="64"/>
      <c r="WL14" s="64"/>
      <c r="WM14" s="64"/>
      <c r="WN14" s="64"/>
      <c r="WO14" s="64"/>
      <c r="WP14" s="64"/>
      <c r="WQ14" s="64"/>
      <c r="WR14" s="64"/>
      <c r="WS14" s="64"/>
      <c r="WT14" s="64"/>
      <c r="WU14" s="64"/>
      <c r="WV14" s="64"/>
      <c r="WW14" s="64"/>
      <c r="WX14" s="64"/>
      <c r="WY14" s="64"/>
      <c r="WZ14" s="64"/>
      <c r="XA14" s="64"/>
      <c r="XB14" s="64"/>
      <c r="XC14" s="64"/>
      <c r="XD14" s="64"/>
      <c r="XE14" s="64"/>
      <c r="XF14" s="64"/>
      <c r="XG14" s="64"/>
      <c r="XH14" s="64"/>
      <c r="XI14" s="64"/>
      <c r="XJ14" s="64"/>
      <c r="XK14" s="64"/>
      <c r="XL14" s="64"/>
      <c r="XM14" s="64"/>
      <c r="XN14" s="64"/>
      <c r="XO14" s="64"/>
      <c r="XP14" s="64"/>
      <c r="XQ14" s="64"/>
      <c r="XR14" s="64"/>
      <c r="XS14" s="64"/>
      <c r="XT14" s="64"/>
      <c r="XU14" s="64"/>
      <c r="XV14" s="64"/>
      <c r="XW14" s="64"/>
      <c r="XX14" s="64"/>
      <c r="XY14" s="64"/>
      <c r="XZ14" s="64"/>
      <c r="YA14" s="64"/>
      <c r="YB14" s="64"/>
      <c r="YC14" s="64"/>
      <c r="YD14" s="64"/>
      <c r="YE14" s="64"/>
      <c r="YF14" s="64"/>
      <c r="YG14" s="64"/>
      <c r="YH14" s="64"/>
      <c r="YI14" s="64"/>
      <c r="YJ14" s="64"/>
      <c r="YK14" s="64"/>
      <c r="YL14" s="64"/>
      <c r="YM14" s="64"/>
      <c r="YN14" s="64"/>
      <c r="YO14" s="64"/>
      <c r="YP14" s="64"/>
      <c r="YQ14" s="64"/>
      <c r="YR14" s="64"/>
      <c r="YS14" s="64"/>
      <c r="YT14" s="64"/>
      <c r="YU14" s="64"/>
      <c r="YV14" s="64"/>
      <c r="YW14" s="64"/>
      <c r="YX14" s="64"/>
      <c r="YY14" s="64"/>
      <c r="YZ14" s="64"/>
      <c r="ZA14" s="64"/>
      <c r="ZB14" s="64"/>
      <c r="ZC14" s="64"/>
      <c r="ZD14" s="64"/>
      <c r="ZE14" s="64"/>
      <c r="ZF14" s="64"/>
      <c r="ZG14" s="64"/>
      <c r="ZH14" s="64"/>
      <c r="ZI14" s="64"/>
      <c r="ZJ14" s="64"/>
      <c r="ZK14" s="64"/>
      <c r="ZL14" s="64"/>
      <c r="ZM14" s="64"/>
      <c r="ZN14" s="64"/>
      <c r="ZO14" s="64"/>
      <c r="ZP14" s="64"/>
      <c r="ZQ14" s="64"/>
      <c r="ZR14" s="64"/>
      <c r="ZS14" s="64"/>
      <c r="ZT14" s="64"/>
      <c r="ZU14" s="64"/>
      <c r="ZV14" s="64"/>
      <c r="ZW14" s="64"/>
      <c r="ZX14" s="64"/>
      <c r="ZY14" s="64"/>
      <c r="ZZ14" s="64"/>
      <c r="AAA14" s="64"/>
      <c r="AAB14" s="64"/>
      <c r="AAC14" s="64"/>
      <c r="AAD14" s="64"/>
      <c r="AAE14" s="64"/>
      <c r="AAF14" s="64"/>
      <c r="AAG14" s="64"/>
      <c r="AAH14" s="64"/>
      <c r="AAI14" s="64"/>
      <c r="AAJ14" s="64"/>
      <c r="AAK14" s="64"/>
      <c r="AAL14" s="64"/>
      <c r="AAM14" s="64"/>
      <c r="AAN14" s="64"/>
      <c r="AAO14" s="64"/>
      <c r="AAP14" s="64"/>
      <c r="AAQ14" s="64"/>
      <c r="AAR14" s="64"/>
      <c r="AAS14" s="64"/>
      <c r="AAT14" s="64"/>
      <c r="AAU14" s="64"/>
      <c r="AAV14" s="64"/>
      <c r="AAW14" s="64"/>
      <c r="AAX14" s="64"/>
      <c r="AAY14" s="64"/>
      <c r="AAZ14" s="64"/>
      <c r="ABA14" s="64"/>
      <c r="ABB14" s="64"/>
      <c r="ABC14" s="64"/>
      <c r="ABD14" s="64"/>
      <c r="ABE14" s="64"/>
      <c r="ABF14" s="64"/>
      <c r="ABG14" s="64"/>
      <c r="ABH14" s="64"/>
      <c r="ABI14" s="64"/>
      <c r="ABJ14" s="64"/>
      <c r="ABK14" s="64"/>
      <c r="ABL14" s="64"/>
      <c r="ABM14" s="64"/>
      <c r="ABN14" s="64"/>
      <c r="ABO14" s="64"/>
      <c r="ABP14" s="64"/>
      <c r="ABQ14" s="64"/>
      <c r="ABR14" s="64"/>
      <c r="ABS14" s="64"/>
      <c r="ABT14" s="64"/>
      <c r="ABU14" s="64"/>
      <c r="ABV14" s="64"/>
      <c r="ABW14" s="64"/>
      <c r="ABX14" s="64"/>
      <c r="ABY14" s="64"/>
      <c r="ABZ14" s="64"/>
      <c r="ACA14" s="64"/>
      <c r="ACB14" s="64"/>
      <c r="ACC14" s="64"/>
      <c r="ACD14" s="64"/>
      <c r="ACE14" s="64"/>
      <c r="ACF14" s="64"/>
      <c r="ACG14" s="64"/>
      <c r="ACH14" s="64"/>
      <c r="ACI14" s="64"/>
      <c r="ACJ14" s="64"/>
      <c r="ACK14" s="64"/>
      <c r="ACL14" s="64"/>
      <c r="ACM14" s="64"/>
      <c r="ACN14" s="64"/>
      <c r="ACO14" s="64"/>
      <c r="ACP14" s="64"/>
      <c r="ACQ14" s="64"/>
      <c r="ACR14" s="64"/>
      <c r="ACS14" s="64"/>
      <c r="ACT14" s="64"/>
      <c r="ACU14" s="64"/>
      <c r="ACV14" s="64"/>
      <c r="ACW14" s="64"/>
      <c r="ACX14" s="64"/>
      <c r="ACY14" s="64"/>
      <c r="ACZ14" s="64"/>
      <c r="ADA14" s="64"/>
      <c r="ADB14" s="64"/>
      <c r="ADC14" s="64"/>
      <c r="ADD14" s="64"/>
      <c r="ADE14" s="64"/>
      <c r="ADF14" s="64"/>
      <c r="ADG14" s="64"/>
      <c r="ADH14" s="64"/>
      <c r="ADI14" s="64"/>
      <c r="ADJ14" s="64"/>
      <c r="ADK14" s="64"/>
      <c r="ADL14" s="64"/>
      <c r="ADM14" s="64"/>
      <c r="ADN14" s="64"/>
      <c r="ADO14" s="64"/>
      <c r="ADP14" s="64"/>
      <c r="ADQ14" s="64"/>
      <c r="ADR14" s="64"/>
      <c r="ADS14" s="64"/>
      <c r="ADT14" s="64"/>
      <c r="ADU14" s="64"/>
      <c r="ADV14" s="64"/>
      <c r="ADW14" s="64"/>
      <c r="ADX14" s="64"/>
      <c r="ADY14" s="64"/>
      <c r="ADZ14" s="64"/>
      <c r="AEA14" s="64"/>
      <c r="AEB14" s="64"/>
      <c r="AEC14" s="64"/>
      <c r="AED14" s="64"/>
      <c r="AEE14" s="64"/>
      <c r="AEF14" s="64"/>
      <c r="AEG14" s="64"/>
      <c r="AEH14" s="64"/>
      <c r="AEI14" s="64"/>
      <c r="AEJ14" s="64"/>
      <c r="AEK14" s="64"/>
      <c r="AEL14" s="64"/>
      <c r="AEM14" s="64"/>
      <c r="AEN14" s="64"/>
      <c r="AEO14" s="64"/>
      <c r="AEP14" s="64"/>
      <c r="AEQ14" s="64"/>
      <c r="AER14" s="64"/>
      <c r="AES14" s="64"/>
      <c r="AET14" s="64"/>
      <c r="AEU14" s="64"/>
      <c r="AEV14" s="64"/>
      <c r="AEW14" s="64"/>
      <c r="AEX14" s="64"/>
      <c r="AEY14" s="64"/>
      <c r="AEZ14" s="64"/>
      <c r="AFA14" s="64"/>
      <c r="AFB14" s="64"/>
      <c r="AFC14" s="64"/>
      <c r="AFD14" s="64"/>
      <c r="AFE14" s="64"/>
      <c r="AFF14" s="64"/>
      <c r="AFG14" s="64"/>
      <c r="AFH14" s="64"/>
      <c r="AFI14" s="64"/>
      <c r="AFJ14" s="64"/>
      <c r="AFK14" s="64"/>
      <c r="AFL14" s="64"/>
      <c r="AFM14" s="64"/>
      <c r="AFN14" s="64"/>
      <c r="AFO14" s="64"/>
      <c r="AFP14" s="64"/>
      <c r="AFQ14" s="64"/>
      <c r="AFR14" s="64"/>
      <c r="AFS14" s="64"/>
      <c r="AFT14" s="64"/>
      <c r="AFU14" s="64"/>
      <c r="AFV14" s="64"/>
      <c r="AFW14" s="64"/>
      <c r="AFX14" s="64"/>
      <c r="AFY14" s="64"/>
      <c r="AFZ14" s="64"/>
      <c r="AGA14" s="64"/>
      <c r="AGB14" s="64"/>
      <c r="AGC14" s="64"/>
      <c r="AGD14" s="64"/>
      <c r="AGE14" s="64"/>
      <c r="AGF14" s="64"/>
      <c r="AGG14" s="64"/>
      <c r="AGH14" s="64"/>
      <c r="AGI14" s="64"/>
      <c r="AGJ14" s="64"/>
      <c r="AGK14" s="64"/>
      <c r="AGL14" s="64"/>
      <c r="AGM14" s="64"/>
      <c r="AGN14" s="64"/>
      <c r="AGO14" s="64"/>
      <c r="AGP14" s="64"/>
      <c r="AGQ14" s="64"/>
      <c r="AGR14" s="64"/>
      <c r="AGS14" s="64"/>
      <c r="AGT14" s="64"/>
      <c r="AGU14" s="64"/>
      <c r="AGV14" s="64"/>
      <c r="AGW14" s="64"/>
      <c r="AGX14" s="64"/>
      <c r="AGY14" s="64"/>
      <c r="AGZ14" s="64"/>
      <c r="AHA14" s="64"/>
      <c r="AHB14" s="64"/>
      <c r="AHC14" s="64"/>
      <c r="AHD14" s="64"/>
      <c r="AHE14" s="64"/>
      <c r="AHF14" s="64"/>
      <c r="AHG14" s="64"/>
      <c r="AHH14" s="64"/>
      <c r="AHI14" s="64"/>
      <c r="AHJ14" s="64"/>
      <c r="AHK14" s="64"/>
      <c r="AHL14" s="64"/>
      <c r="AHM14" s="64"/>
      <c r="AHN14" s="64"/>
      <c r="AHO14" s="64"/>
      <c r="AHP14" s="64"/>
      <c r="AHQ14" s="64"/>
      <c r="AHR14" s="64"/>
      <c r="AHS14" s="64"/>
      <c r="AHT14" s="64"/>
      <c r="AHU14" s="64"/>
      <c r="AHV14" s="64"/>
      <c r="AHW14" s="64"/>
      <c r="AHX14" s="64"/>
      <c r="AHY14" s="64"/>
      <c r="AHZ14" s="64"/>
      <c r="AIA14" s="64"/>
      <c r="AIB14" s="64"/>
      <c r="AIC14" s="64"/>
      <c r="AID14" s="64"/>
      <c r="AIE14" s="64"/>
      <c r="AIF14" s="64"/>
      <c r="AIG14" s="64"/>
      <c r="AIH14" s="64"/>
      <c r="AII14" s="64"/>
      <c r="AIJ14" s="64"/>
      <c r="AIK14" s="64"/>
      <c r="AIL14" s="64"/>
      <c r="AIM14" s="64"/>
      <c r="AIN14" s="64"/>
      <c r="AIO14" s="64"/>
      <c r="AIP14" s="64"/>
      <c r="AIQ14" s="64"/>
      <c r="AIR14" s="64"/>
      <c r="AIS14" s="64"/>
      <c r="AIT14" s="64"/>
      <c r="AIU14" s="64"/>
      <c r="AIV14" s="64"/>
      <c r="AIW14" s="64"/>
      <c r="AIX14" s="64"/>
      <c r="AIY14" s="64"/>
      <c r="AIZ14" s="64"/>
      <c r="AJA14" s="64"/>
      <c r="AJB14" s="64"/>
      <c r="AJC14" s="64"/>
      <c r="AJD14" s="64"/>
      <c r="AJE14" s="64"/>
      <c r="AJF14" s="64"/>
      <c r="AJG14" s="64"/>
      <c r="AJH14" s="64"/>
      <c r="AJI14" s="64"/>
      <c r="AJJ14" s="64"/>
      <c r="AJK14" s="64"/>
      <c r="AJL14" s="64"/>
      <c r="AJM14" s="64"/>
      <c r="AJN14" s="64"/>
      <c r="AJO14" s="64"/>
      <c r="AJP14" s="64"/>
      <c r="AJQ14" s="64"/>
      <c r="AJR14" s="64"/>
      <c r="AJS14" s="64"/>
      <c r="AJT14" s="64"/>
      <c r="AJU14" s="64"/>
      <c r="AJV14" s="64"/>
      <c r="AJW14" s="64"/>
      <c r="AJX14" s="64"/>
      <c r="AJY14" s="64"/>
      <c r="AJZ14" s="64"/>
      <c r="AKA14" s="64"/>
      <c r="AKB14" s="64"/>
      <c r="AKC14" s="64"/>
      <c r="AKD14" s="64"/>
      <c r="AKE14" s="64"/>
      <c r="AKF14" s="64"/>
      <c r="AKG14" s="64"/>
      <c r="AKH14" s="64"/>
      <c r="AKI14" s="64"/>
      <c r="AKJ14" s="64"/>
      <c r="AKK14" s="64"/>
      <c r="AKL14" s="64"/>
      <c r="AKM14" s="64"/>
      <c r="AKN14" s="64"/>
      <c r="AKO14" s="64"/>
      <c r="AKP14" s="64"/>
      <c r="AKQ14" s="64"/>
      <c r="AKR14" s="64"/>
      <c r="AKS14" s="64"/>
      <c r="AKT14" s="64"/>
      <c r="AKU14" s="64"/>
      <c r="AKV14" s="64"/>
      <c r="AKW14" s="64"/>
      <c r="AKX14" s="64"/>
      <c r="AKY14" s="64"/>
      <c r="AKZ14" s="64"/>
      <c r="ALA14" s="64"/>
      <c r="ALB14" s="64"/>
      <c r="ALC14" s="64"/>
      <c r="ALD14" s="64"/>
      <c r="ALE14" s="64"/>
      <c r="ALF14" s="64"/>
      <c r="ALG14" s="64"/>
      <c r="ALH14" s="64"/>
      <c r="ALI14" s="64"/>
      <c r="ALJ14" s="64"/>
      <c r="ALK14" s="64"/>
      <c r="ALL14" s="64"/>
      <c r="ALM14" s="64"/>
      <c r="ALN14" s="64"/>
      <c r="ALO14" s="64"/>
      <c r="ALP14" s="64"/>
      <c r="ALQ14" s="64"/>
      <c r="ALR14" s="64"/>
      <c r="ALS14" s="64"/>
      <c r="ALT14" s="64"/>
      <c r="ALU14" s="64"/>
      <c r="ALV14" s="64"/>
      <c r="ALW14" s="64"/>
      <c r="ALX14" s="64"/>
      <c r="ALY14" s="64"/>
      <c r="ALZ14" s="64"/>
      <c r="AMA14" s="64"/>
      <c r="AMB14" s="64"/>
      <c r="AMC14" s="64"/>
      <c r="AMD14" s="64"/>
      <c r="AME14" s="64"/>
      <c r="AMF14" s="64"/>
      <c r="AMG14" s="64"/>
      <c r="AMH14" s="64"/>
      <c r="AMI14" s="64"/>
      <c r="AMJ14" s="64"/>
      <c r="AMK14" s="64"/>
      <c r="AML14" s="64"/>
      <c r="AMM14" s="64"/>
      <c r="AMN14" s="64"/>
      <c r="AMO14" s="64"/>
      <c r="AMP14" s="64"/>
      <c r="AMQ14" s="64"/>
      <c r="AMR14" s="64"/>
      <c r="AMS14" s="64"/>
      <c r="AMT14" s="64"/>
      <c r="AMU14" s="64"/>
      <c r="AMV14" s="64"/>
      <c r="AMW14" s="64"/>
      <c r="AMX14" s="64"/>
      <c r="AMY14" s="64"/>
      <c r="AMZ14" s="64"/>
      <c r="ANA14" s="64"/>
      <c r="ANB14" s="64"/>
      <c r="ANC14" s="64"/>
      <c r="AND14" s="64"/>
      <c r="ANE14" s="64"/>
      <c r="ANF14" s="64"/>
      <c r="ANG14" s="64"/>
      <c r="ANH14" s="64"/>
      <c r="ANI14" s="64"/>
      <c r="ANJ14" s="64"/>
      <c r="ANK14" s="64"/>
      <c r="ANL14" s="64"/>
      <c r="ANM14" s="64"/>
      <c r="ANN14" s="64"/>
      <c r="ANO14" s="64"/>
      <c r="ANP14" s="64"/>
      <c r="ANQ14" s="64"/>
      <c r="ANR14" s="64"/>
      <c r="ANS14" s="64"/>
      <c r="ANT14" s="64"/>
      <c r="ANU14" s="64"/>
      <c r="ANV14" s="64"/>
      <c r="ANW14" s="64"/>
      <c r="ANX14" s="64"/>
      <c r="ANY14" s="64"/>
      <c r="ANZ14" s="64"/>
      <c r="AOA14" s="64"/>
      <c r="AOB14" s="64"/>
      <c r="AOC14" s="64"/>
      <c r="AOD14" s="64"/>
      <c r="AOE14" s="64"/>
      <c r="AOF14" s="64"/>
      <c r="AOG14" s="64"/>
      <c r="AOH14" s="64"/>
      <c r="AOI14" s="64"/>
      <c r="AOJ14" s="64"/>
      <c r="AOK14" s="64"/>
      <c r="AOL14" s="64"/>
      <c r="AOM14" s="64"/>
      <c r="AON14" s="64"/>
      <c r="AOO14" s="64"/>
      <c r="AOP14" s="64"/>
      <c r="AOQ14" s="64"/>
      <c r="AOR14" s="64"/>
      <c r="AOS14" s="64"/>
      <c r="AOT14" s="64"/>
      <c r="AOU14" s="64"/>
      <c r="AOV14" s="64"/>
      <c r="AOW14" s="64"/>
      <c r="AOX14" s="64"/>
      <c r="AOY14" s="64"/>
      <c r="AOZ14" s="64"/>
      <c r="APA14" s="64"/>
      <c r="APB14" s="64"/>
      <c r="APC14" s="64"/>
      <c r="APD14" s="64"/>
      <c r="APE14" s="64"/>
      <c r="APF14" s="64"/>
      <c r="APG14" s="64"/>
      <c r="APH14" s="64"/>
      <c r="API14" s="64"/>
      <c r="APJ14" s="64"/>
      <c r="APK14" s="64"/>
      <c r="APL14" s="64"/>
      <c r="APM14" s="64"/>
      <c r="APN14" s="64"/>
      <c r="APO14" s="64"/>
      <c r="APP14" s="64"/>
      <c r="APQ14" s="64"/>
      <c r="APR14" s="64"/>
      <c r="APS14" s="64"/>
      <c r="APT14" s="64"/>
      <c r="APU14" s="64"/>
      <c r="APV14" s="64"/>
      <c r="APW14" s="64"/>
      <c r="APX14" s="64"/>
      <c r="APY14" s="64"/>
      <c r="APZ14" s="64"/>
      <c r="AQA14" s="64"/>
      <c r="AQB14" s="64"/>
      <c r="AQC14" s="64"/>
      <c r="AQD14" s="64"/>
      <c r="AQE14" s="64"/>
      <c r="AQF14" s="64"/>
      <c r="AQG14" s="64"/>
      <c r="AQH14" s="64"/>
      <c r="AQI14" s="64"/>
      <c r="AQJ14" s="64"/>
      <c r="AQK14" s="64"/>
      <c r="AQL14" s="64"/>
      <c r="AQM14" s="64"/>
      <c r="AQN14" s="64"/>
      <c r="AQO14" s="64"/>
      <c r="AQP14" s="64"/>
      <c r="AQQ14" s="64"/>
      <c r="AQR14" s="64"/>
      <c r="AQS14" s="64"/>
      <c r="AQT14" s="64"/>
      <c r="AQU14" s="64"/>
      <c r="AQV14" s="64"/>
      <c r="AQW14" s="64"/>
      <c r="AQX14" s="64"/>
      <c r="AQY14" s="64"/>
      <c r="AQZ14" s="64"/>
      <c r="ARA14" s="64"/>
      <c r="ARB14" s="64"/>
      <c r="ARC14" s="64"/>
      <c r="ARD14" s="64"/>
      <c r="ARE14" s="64"/>
      <c r="ARF14" s="64"/>
      <c r="ARG14" s="64"/>
      <c r="ARH14" s="64"/>
      <c r="ARI14" s="64"/>
      <c r="ARJ14" s="64"/>
      <c r="ARK14" s="64"/>
      <c r="ARL14" s="64"/>
      <c r="ARM14" s="64"/>
      <c r="ARN14" s="64"/>
      <c r="ARO14" s="64"/>
      <c r="ARP14" s="64"/>
      <c r="ARQ14" s="64"/>
      <c r="ARR14" s="64"/>
      <c r="ARS14" s="64"/>
      <c r="ART14" s="64"/>
      <c r="ARU14" s="64"/>
      <c r="ARV14" s="64"/>
      <c r="ARW14" s="64"/>
      <c r="ARX14" s="64"/>
      <c r="ARY14" s="64"/>
      <c r="ARZ14" s="64"/>
      <c r="ASA14" s="64"/>
      <c r="ASB14" s="64"/>
      <c r="ASC14" s="64"/>
      <c r="ASD14" s="64"/>
      <c r="ASE14" s="64"/>
      <c r="ASF14" s="64"/>
      <c r="ASG14" s="64"/>
      <c r="ASH14" s="64"/>
      <c r="ASI14" s="64"/>
      <c r="ASJ14" s="64"/>
      <c r="ASK14" s="64"/>
      <c r="ASL14" s="64"/>
      <c r="ASM14" s="64"/>
      <c r="ASN14" s="64"/>
      <c r="ASO14" s="64"/>
      <c r="ASP14" s="64"/>
      <c r="ASQ14" s="64"/>
      <c r="ASR14" s="64"/>
      <c r="ASS14" s="64"/>
      <c r="AST14" s="64"/>
      <c r="ASU14" s="64"/>
      <c r="ASV14" s="64"/>
      <c r="ASW14" s="64"/>
      <c r="ASX14" s="64"/>
      <c r="ASY14" s="64"/>
      <c r="ASZ14" s="64"/>
      <c r="ATA14" s="64"/>
      <c r="ATB14" s="64"/>
      <c r="ATC14" s="64"/>
      <c r="ATD14" s="64"/>
      <c r="ATE14" s="64"/>
      <c r="ATF14" s="64"/>
      <c r="ATG14" s="64"/>
      <c r="ATH14" s="64"/>
      <c r="ATI14" s="64"/>
      <c r="ATJ14" s="64"/>
      <c r="ATK14" s="64"/>
      <c r="ATL14" s="64"/>
      <c r="ATM14" s="64"/>
      <c r="ATN14" s="64"/>
      <c r="ATO14" s="64"/>
      <c r="ATP14" s="64"/>
      <c r="ATQ14" s="64"/>
      <c r="ATR14" s="64"/>
      <c r="ATS14" s="64"/>
      <c r="ATT14" s="64"/>
      <c r="ATU14" s="64"/>
      <c r="ATV14" s="64"/>
      <c r="ATW14" s="64"/>
      <c r="ATX14" s="64"/>
      <c r="ATY14" s="64"/>
      <c r="ATZ14" s="64"/>
      <c r="AUA14" s="64"/>
      <c r="AUB14" s="64"/>
      <c r="AUC14" s="64"/>
      <c r="AUD14" s="64"/>
      <c r="AUE14" s="64"/>
      <c r="AUF14" s="64"/>
      <c r="AUG14" s="64"/>
      <c r="AUH14" s="64"/>
      <c r="AUI14" s="64"/>
      <c r="AUJ14" s="64"/>
      <c r="AUK14" s="64"/>
      <c r="AUL14" s="64"/>
      <c r="AUM14" s="64"/>
      <c r="AUN14" s="64"/>
      <c r="AUO14" s="64"/>
      <c r="AUP14" s="64"/>
      <c r="AUQ14" s="64"/>
      <c r="AUR14" s="64"/>
      <c r="AUS14" s="64"/>
      <c r="AUT14" s="64"/>
      <c r="AUU14" s="64"/>
      <c r="AUV14" s="64"/>
      <c r="AUW14" s="64"/>
      <c r="AUX14" s="64"/>
      <c r="AUY14" s="64"/>
      <c r="AUZ14" s="64"/>
      <c r="AVA14" s="64"/>
      <c r="AVB14" s="64"/>
      <c r="AVC14" s="64"/>
      <c r="AVD14" s="64"/>
      <c r="AVE14" s="64"/>
      <c r="AVF14" s="64"/>
      <c r="AVG14" s="64"/>
      <c r="AVH14" s="64"/>
      <c r="AVI14" s="64"/>
      <c r="AVJ14" s="64"/>
      <c r="AVK14" s="64"/>
      <c r="AVL14" s="64"/>
      <c r="AVM14" s="64"/>
      <c r="AVN14" s="64"/>
      <c r="AVO14" s="64"/>
      <c r="AVP14" s="64"/>
      <c r="AVQ14" s="64"/>
      <c r="AVR14" s="64"/>
      <c r="AVS14" s="64"/>
      <c r="AVT14" s="64"/>
      <c r="AVU14" s="64"/>
      <c r="AVV14" s="64"/>
      <c r="AVW14" s="64"/>
      <c r="AVX14" s="64"/>
      <c r="AVY14" s="64"/>
      <c r="AVZ14" s="64"/>
      <c r="AWA14" s="64"/>
      <c r="AWB14" s="64"/>
      <c r="AWC14" s="64"/>
      <c r="AWD14" s="64"/>
      <c r="AWE14" s="64"/>
      <c r="AWF14" s="64"/>
      <c r="AWG14" s="64"/>
      <c r="AWH14" s="64"/>
      <c r="AWI14" s="64"/>
      <c r="AWJ14" s="64"/>
      <c r="AWK14" s="64"/>
      <c r="AWL14" s="64"/>
      <c r="AWM14" s="64"/>
      <c r="AWN14" s="64"/>
      <c r="AWO14" s="64"/>
      <c r="AWP14" s="64"/>
      <c r="AWQ14" s="64"/>
      <c r="AWR14" s="64"/>
      <c r="AWS14" s="64"/>
      <c r="AWT14" s="64"/>
      <c r="AWU14" s="64"/>
      <c r="AWV14" s="64"/>
      <c r="AWW14" s="64"/>
      <c r="AWX14" s="64"/>
      <c r="AWY14" s="64"/>
      <c r="AWZ14" s="64"/>
      <c r="AXA14" s="64"/>
      <c r="AXB14" s="64"/>
      <c r="AXC14" s="64"/>
      <c r="AXD14" s="64"/>
      <c r="AXE14" s="64"/>
      <c r="AXF14" s="64"/>
      <c r="AXG14" s="64"/>
      <c r="AXH14" s="64"/>
      <c r="AXI14" s="64"/>
      <c r="AXJ14" s="64"/>
      <c r="AXK14" s="64"/>
      <c r="AXL14" s="64"/>
      <c r="AXM14" s="64"/>
      <c r="AXN14" s="64"/>
      <c r="AXO14" s="64"/>
      <c r="AXP14" s="64"/>
      <c r="AXQ14" s="64"/>
      <c r="AXR14" s="64"/>
      <c r="AXS14" s="64"/>
      <c r="AXT14" s="64"/>
      <c r="AXU14" s="64"/>
      <c r="AXV14" s="64"/>
      <c r="AXW14" s="64"/>
      <c r="AXX14" s="64"/>
      <c r="AXY14" s="64"/>
      <c r="AXZ14" s="64"/>
      <c r="AYA14" s="64"/>
      <c r="AYB14" s="64"/>
      <c r="AYC14" s="64"/>
      <c r="AYD14" s="64"/>
      <c r="AYE14" s="64"/>
      <c r="AYF14" s="64"/>
      <c r="AYG14" s="64"/>
      <c r="AYH14" s="64"/>
      <c r="AYI14" s="64"/>
      <c r="AYJ14" s="64"/>
      <c r="AYK14" s="64"/>
      <c r="AYL14" s="64"/>
      <c r="AYM14" s="64"/>
      <c r="AYN14" s="64"/>
      <c r="AYO14" s="64"/>
      <c r="AYP14" s="64"/>
      <c r="AYQ14" s="64"/>
      <c r="AYR14" s="64"/>
      <c r="AYS14" s="64"/>
      <c r="AYT14" s="64"/>
      <c r="AYU14" s="64"/>
      <c r="AYV14" s="64"/>
      <c r="AYW14" s="64"/>
      <c r="AYX14" s="64"/>
      <c r="AYY14" s="64"/>
      <c r="AYZ14" s="64"/>
      <c r="AZA14" s="64"/>
      <c r="AZB14" s="64"/>
      <c r="AZC14" s="64"/>
      <c r="AZD14" s="64"/>
      <c r="AZE14" s="64"/>
      <c r="AZF14" s="64"/>
      <c r="AZG14" s="64"/>
      <c r="AZH14" s="64"/>
      <c r="AZI14" s="64"/>
      <c r="AZJ14" s="64"/>
      <c r="AZK14" s="64"/>
      <c r="AZL14" s="64"/>
      <c r="AZM14" s="64"/>
      <c r="AZN14" s="64"/>
      <c r="AZO14" s="64"/>
      <c r="AZP14" s="64"/>
      <c r="AZQ14" s="64"/>
      <c r="AZR14" s="64"/>
      <c r="AZS14" s="64"/>
      <c r="AZT14" s="64"/>
      <c r="AZU14" s="64"/>
      <c r="AZV14" s="64"/>
      <c r="AZW14" s="64"/>
      <c r="AZX14" s="64"/>
      <c r="AZY14" s="64"/>
      <c r="AZZ14" s="64"/>
      <c r="BAA14" s="64"/>
      <c r="BAB14" s="64"/>
      <c r="BAC14" s="64"/>
      <c r="BAD14" s="64"/>
      <c r="BAE14" s="64"/>
      <c r="BAF14" s="64"/>
      <c r="BAG14" s="64"/>
      <c r="BAH14" s="64"/>
      <c r="BAI14" s="64"/>
      <c r="BAJ14" s="64"/>
      <c r="BAK14" s="64"/>
      <c r="BAL14" s="64"/>
      <c r="BAM14" s="64"/>
      <c r="BAN14" s="64"/>
      <c r="BAO14" s="64"/>
      <c r="BAP14" s="64"/>
      <c r="BAQ14" s="64"/>
      <c r="BAR14" s="64"/>
      <c r="BAS14" s="64"/>
      <c r="BAT14" s="64"/>
      <c r="BAU14" s="64"/>
      <c r="BAV14" s="64"/>
      <c r="BAW14" s="64"/>
      <c r="BAX14" s="64"/>
      <c r="BAY14" s="64"/>
      <c r="BAZ14" s="64"/>
      <c r="BBA14" s="64"/>
      <c r="BBB14" s="64"/>
      <c r="BBC14" s="64"/>
      <c r="BBD14" s="64"/>
      <c r="BBE14" s="64"/>
      <c r="BBF14" s="64"/>
      <c r="BBG14" s="64"/>
      <c r="BBH14" s="64"/>
      <c r="BBI14" s="64"/>
      <c r="BBJ14" s="64"/>
      <c r="BBK14" s="64"/>
      <c r="BBL14" s="64"/>
      <c r="BBM14" s="64"/>
      <c r="BBN14" s="64"/>
      <c r="BBO14" s="64"/>
      <c r="BBP14" s="64"/>
      <c r="BBQ14" s="64"/>
      <c r="BBR14" s="64"/>
      <c r="BBS14" s="64"/>
      <c r="BBT14" s="64"/>
      <c r="BBU14" s="64"/>
      <c r="BBV14" s="64"/>
      <c r="BBW14" s="64"/>
      <c r="BBX14" s="64"/>
      <c r="BBY14" s="64"/>
      <c r="BBZ14" s="64"/>
      <c r="BCA14" s="64"/>
      <c r="BCB14" s="64"/>
      <c r="BCC14" s="64"/>
      <c r="BCD14" s="64"/>
      <c r="BCE14" s="64"/>
      <c r="BCF14" s="64"/>
      <c r="BCG14" s="64"/>
      <c r="BCH14" s="64"/>
      <c r="BCI14" s="64"/>
      <c r="BCJ14" s="64"/>
      <c r="BCK14" s="64"/>
      <c r="BCL14" s="64"/>
      <c r="BCM14" s="64"/>
      <c r="BCN14" s="64"/>
      <c r="BCO14" s="64"/>
      <c r="BCP14" s="64"/>
      <c r="BCQ14" s="64"/>
      <c r="BCR14" s="64"/>
      <c r="BCS14" s="64"/>
      <c r="BCT14" s="64"/>
      <c r="BCU14" s="64"/>
      <c r="BCV14" s="64"/>
      <c r="BCW14" s="64"/>
      <c r="BCX14" s="64"/>
      <c r="BCY14" s="64"/>
      <c r="BCZ14" s="64"/>
      <c r="BDA14" s="64"/>
      <c r="BDB14" s="64"/>
      <c r="BDC14" s="64"/>
      <c r="BDD14" s="64"/>
      <c r="BDE14" s="64"/>
      <c r="BDF14" s="64"/>
      <c r="BDG14" s="64"/>
      <c r="BDH14" s="64"/>
      <c r="BDI14" s="64"/>
      <c r="BDJ14" s="64"/>
      <c r="BDK14" s="64"/>
      <c r="BDL14" s="64"/>
      <c r="BDM14" s="64"/>
      <c r="BDN14" s="64"/>
      <c r="BDO14" s="64"/>
      <c r="BDP14" s="64"/>
      <c r="BDQ14" s="64"/>
      <c r="BDR14" s="64"/>
      <c r="BDS14" s="64"/>
      <c r="BDT14" s="64"/>
      <c r="BDU14" s="64"/>
      <c r="BDV14" s="64"/>
      <c r="BDW14" s="64"/>
      <c r="BDX14" s="64"/>
      <c r="BDY14" s="64"/>
      <c r="BDZ14" s="64"/>
      <c r="BEA14" s="64"/>
      <c r="BEB14" s="64"/>
      <c r="BEC14" s="64"/>
      <c r="BED14" s="64"/>
      <c r="BEE14" s="64"/>
      <c r="BEF14" s="64"/>
      <c r="BEG14" s="64"/>
      <c r="BEH14" s="64"/>
      <c r="BEI14" s="64"/>
      <c r="BEJ14" s="64"/>
      <c r="BEK14" s="64"/>
      <c r="BEL14" s="64"/>
      <c r="BEM14" s="64"/>
      <c r="BEN14" s="64"/>
      <c r="BEO14" s="64"/>
      <c r="BEP14" s="64"/>
      <c r="BEQ14" s="64"/>
      <c r="BER14" s="64"/>
      <c r="BES14" s="64"/>
      <c r="BET14" s="64"/>
      <c r="BEU14" s="64"/>
      <c r="BEV14" s="64"/>
      <c r="BEW14" s="64"/>
      <c r="BEX14" s="64"/>
      <c r="BEY14" s="64"/>
      <c r="BEZ14" s="64"/>
      <c r="BFA14" s="64"/>
      <c r="BFB14" s="64"/>
      <c r="BFC14" s="64"/>
      <c r="BFD14" s="64"/>
      <c r="BFE14" s="64"/>
      <c r="BFF14" s="64"/>
      <c r="BFG14" s="64"/>
      <c r="BFH14" s="64"/>
      <c r="BFI14" s="64"/>
      <c r="BFJ14" s="64"/>
      <c r="BFK14" s="64"/>
      <c r="BFL14" s="64"/>
      <c r="BFM14" s="64"/>
      <c r="BFN14" s="64"/>
      <c r="BFO14" s="64"/>
      <c r="BFP14" s="64"/>
      <c r="BFQ14" s="64"/>
      <c r="BFR14" s="64"/>
      <c r="BFS14" s="64"/>
      <c r="BFT14" s="64"/>
      <c r="BFU14" s="64"/>
      <c r="BFV14" s="64"/>
      <c r="BFW14" s="64"/>
      <c r="BFX14" s="64"/>
      <c r="BFY14" s="64"/>
      <c r="BFZ14" s="64"/>
      <c r="BGA14" s="64"/>
      <c r="BGB14" s="64"/>
      <c r="BGC14" s="64"/>
      <c r="BGD14" s="64"/>
      <c r="BGE14" s="64"/>
      <c r="BGF14" s="64"/>
      <c r="BGG14" s="64"/>
      <c r="BGH14" s="64"/>
      <c r="BGI14" s="64"/>
      <c r="BGJ14" s="64"/>
      <c r="BGK14" s="64"/>
      <c r="BGL14" s="64"/>
      <c r="BGM14" s="64"/>
      <c r="BGN14" s="64"/>
      <c r="BGO14" s="64"/>
      <c r="BGP14" s="64"/>
      <c r="BGQ14" s="64"/>
      <c r="BGR14" s="64"/>
      <c r="BGS14" s="64"/>
      <c r="BGT14" s="64"/>
      <c r="BGU14" s="64"/>
      <c r="BGV14" s="64"/>
      <c r="BGW14" s="64"/>
      <c r="BGX14" s="64"/>
      <c r="BGY14" s="64"/>
      <c r="BGZ14" s="64"/>
      <c r="BHA14" s="64"/>
      <c r="BHB14" s="64"/>
      <c r="BHC14" s="64"/>
      <c r="BHD14" s="64"/>
      <c r="BHE14" s="64"/>
      <c r="BHF14" s="64"/>
      <c r="BHG14" s="64"/>
      <c r="BHH14" s="64"/>
      <c r="BHI14" s="64"/>
      <c r="BHJ14" s="64"/>
      <c r="BHK14" s="64"/>
      <c r="BHL14" s="64"/>
      <c r="BHM14" s="64"/>
      <c r="BHN14" s="64"/>
      <c r="BHO14" s="64"/>
      <c r="BHP14" s="64"/>
      <c r="BHQ14" s="64"/>
      <c r="BHR14" s="64"/>
      <c r="BHS14" s="64"/>
      <c r="BHT14" s="64"/>
      <c r="BHU14" s="64"/>
      <c r="BHV14" s="64"/>
      <c r="BHW14" s="64"/>
      <c r="BHX14" s="64"/>
      <c r="BHY14" s="64"/>
      <c r="BHZ14" s="64"/>
      <c r="BIA14" s="64"/>
      <c r="BIB14" s="64"/>
      <c r="BIC14" s="64"/>
      <c r="BID14" s="64"/>
      <c r="BIE14" s="64"/>
      <c r="BIF14" s="64"/>
      <c r="BIG14" s="64"/>
      <c r="BIH14" s="64"/>
      <c r="BII14" s="64"/>
      <c r="BIJ14" s="64"/>
      <c r="BIK14" s="64"/>
      <c r="BIL14" s="64"/>
      <c r="BIM14" s="64"/>
      <c r="BIN14" s="64"/>
      <c r="BIO14" s="64"/>
      <c r="BIP14" s="64"/>
      <c r="BIQ14" s="64"/>
      <c r="BIR14" s="64"/>
      <c r="BIS14" s="64"/>
      <c r="BIT14" s="64"/>
      <c r="BIU14" s="64"/>
      <c r="BIV14" s="64"/>
      <c r="BIW14" s="64"/>
      <c r="BIX14" s="64"/>
      <c r="BIY14" s="64"/>
      <c r="BIZ14" s="64"/>
      <c r="BJA14" s="64"/>
      <c r="BJB14" s="64"/>
      <c r="BJC14" s="64"/>
      <c r="BJD14" s="64"/>
      <c r="BJE14" s="64"/>
      <c r="BJF14" s="64"/>
      <c r="BJG14" s="64"/>
      <c r="BJH14" s="64"/>
      <c r="BJI14" s="64"/>
      <c r="BJJ14" s="64"/>
      <c r="BJK14" s="64"/>
      <c r="BJL14" s="64"/>
      <c r="BJM14" s="64"/>
      <c r="BJN14" s="64"/>
      <c r="BJO14" s="64"/>
      <c r="BJP14" s="64"/>
      <c r="BJQ14" s="64"/>
      <c r="BJR14" s="64"/>
      <c r="BJS14" s="64"/>
      <c r="BJT14" s="64"/>
      <c r="BJU14" s="64"/>
      <c r="BJV14" s="64"/>
      <c r="BJW14" s="64"/>
      <c r="BJX14" s="64"/>
      <c r="BJY14" s="64"/>
      <c r="BJZ14" s="64"/>
      <c r="BKA14" s="64"/>
      <c r="BKB14" s="64"/>
      <c r="BKC14" s="64"/>
      <c r="BKD14" s="64"/>
      <c r="BKE14" s="64"/>
      <c r="BKF14" s="64"/>
      <c r="BKG14" s="64"/>
      <c r="BKH14" s="64"/>
      <c r="BKI14" s="64"/>
      <c r="BKJ14" s="64"/>
      <c r="BKK14" s="64"/>
      <c r="BKL14" s="64"/>
      <c r="BKM14" s="64"/>
      <c r="BKN14" s="64"/>
      <c r="BKO14" s="64"/>
      <c r="BKP14" s="64"/>
      <c r="BKQ14" s="64"/>
      <c r="BKR14" s="64"/>
      <c r="BKS14" s="64"/>
      <c r="BKT14" s="64"/>
      <c r="BKU14" s="64"/>
      <c r="BKV14" s="64"/>
      <c r="BKW14" s="64"/>
      <c r="BKX14" s="64"/>
      <c r="BKY14" s="64"/>
      <c r="BKZ14" s="64"/>
      <c r="BLA14" s="64"/>
      <c r="BLB14" s="64"/>
      <c r="BLC14" s="64"/>
      <c r="BLD14" s="64"/>
      <c r="BLE14" s="64"/>
      <c r="BLF14" s="64"/>
      <c r="BLG14" s="64"/>
      <c r="BLH14" s="64"/>
      <c r="BLI14" s="64"/>
      <c r="BLJ14" s="64"/>
      <c r="BLK14" s="64"/>
      <c r="BLL14" s="64"/>
      <c r="BLM14" s="64"/>
      <c r="BLN14" s="64"/>
      <c r="BLO14" s="64"/>
      <c r="BLP14" s="64"/>
      <c r="BLQ14" s="64"/>
      <c r="BLR14" s="64"/>
      <c r="BLS14" s="64"/>
      <c r="BLT14" s="64"/>
      <c r="BLU14" s="64"/>
      <c r="BLV14" s="64"/>
      <c r="BLW14" s="64"/>
      <c r="BLX14" s="64"/>
      <c r="BLY14" s="64"/>
      <c r="BLZ14" s="64"/>
      <c r="BMA14" s="64"/>
      <c r="BMB14" s="64"/>
      <c r="BMC14" s="64"/>
      <c r="BMD14" s="64"/>
      <c r="BME14" s="64"/>
      <c r="BMF14" s="64"/>
      <c r="BMG14" s="64"/>
      <c r="BMH14" s="64"/>
      <c r="BMI14" s="64"/>
      <c r="BMJ14" s="64"/>
      <c r="BMK14" s="64"/>
      <c r="BML14" s="64"/>
      <c r="BMM14" s="64"/>
      <c r="BMN14" s="64"/>
      <c r="BMO14" s="64"/>
      <c r="BMP14" s="64"/>
      <c r="BMQ14" s="64"/>
      <c r="BMR14" s="64"/>
      <c r="BMS14" s="64"/>
      <c r="BMT14" s="64"/>
      <c r="BMU14" s="64"/>
      <c r="BMV14" s="64"/>
      <c r="BMW14" s="64"/>
      <c r="BMX14" s="64"/>
      <c r="BMY14" s="64"/>
      <c r="BMZ14" s="64"/>
      <c r="BNA14" s="64"/>
      <c r="BNB14" s="64"/>
      <c r="BNC14" s="64"/>
      <c r="BND14" s="64"/>
      <c r="BNE14" s="64"/>
      <c r="BNF14" s="64"/>
      <c r="BNG14" s="64"/>
      <c r="BNH14" s="64"/>
      <c r="BNI14" s="64"/>
      <c r="BNJ14" s="64"/>
      <c r="BNK14" s="64"/>
      <c r="BNL14" s="64"/>
      <c r="BNM14" s="64"/>
      <c r="BNN14" s="64"/>
      <c r="BNO14" s="64"/>
      <c r="BNP14" s="64"/>
      <c r="BNQ14" s="64"/>
      <c r="BNR14" s="64"/>
      <c r="BNS14" s="64"/>
      <c r="BNT14" s="64"/>
      <c r="BNU14" s="64"/>
      <c r="BNV14" s="64"/>
      <c r="BNW14" s="64"/>
      <c r="BNX14" s="64"/>
      <c r="BNY14" s="64"/>
      <c r="BNZ14" s="64"/>
      <c r="BOA14" s="64"/>
      <c r="BOB14" s="64"/>
      <c r="BOC14" s="64"/>
      <c r="BOD14" s="64"/>
      <c r="BOE14" s="64"/>
      <c r="BOF14" s="64"/>
      <c r="BOG14" s="64"/>
      <c r="BOH14" s="64"/>
      <c r="BOI14" s="64"/>
      <c r="BOJ14" s="64"/>
      <c r="BOK14" s="64"/>
      <c r="BOL14" s="64"/>
      <c r="BOM14" s="64"/>
      <c r="BON14" s="64"/>
      <c r="BOO14" s="64"/>
      <c r="BOP14" s="64"/>
      <c r="BOQ14" s="64"/>
      <c r="BOR14" s="64"/>
      <c r="BOS14" s="64"/>
      <c r="BOT14" s="64"/>
      <c r="BOU14" s="64"/>
      <c r="BOV14" s="64"/>
      <c r="BOW14" s="64"/>
      <c r="BOX14" s="64"/>
      <c r="BOY14" s="64"/>
      <c r="BOZ14" s="64"/>
      <c r="BPA14" s="64"/>
      <c r="BPB14" s="64"/>
      <c r="BPC14" s="64"/>
      <c r="BPD14" s="64"/>
      <c r="BPE14" s="64"/>
      <c r="BPF14" s="64"/>
      <c r="BPG14" s="64"/>
      <c r="BPH14" s="64"/>
      <c r="BPI14" s="64"/>
      <c r="BPJ14" s="64"/>
      <c r="BPK14" s="64"/>
      <c r="BPL14" s="64"/>
      <c r="BPM14" s="64"/>
      <c r="BPN14" s="64"/>
      <c r="BPO14" s="64"/>
      <c r="BPP14" s="64"/>
      <c r="BPQ14" s="64"/>
      <c r="BPR14" s="64"/>
      <c r="BPS14" s="64"/>
      <c r="BPT14" s="64"/>
      <c r="BPU14" s="64"/>
      <c r="BPV14" s="64"/>
      <c r="BPW14" s="64"/>
      <c r="BPX14" s="64"/>
      <c r="BPY14" s="64"/>
      <c r="BPZ14" s="64"/>
      <c r="BQA14" s="64"/>
      <c r="BQB14" s="64"/>
      <c r="BQC14" s="64"/>
      <c r="BQD14" s="64"/>
      <c r="BQE14" s="64"/>
      <c r="BQF14" s="64"/>
      <c r="BQG14" s="64"/>
      <c r="BQH14" s="64"/>
      <c r="BQI14" s="64"/>
      <c r="BQJ14" s="64"/>
      <c r="BQK14" s="64"/>
      <c r="BQL14" s="64"/>
      <c r="BQM14" s="64"/>
      <c r="BQN14" s="64"/>
      <c r="BQO14" s="64"/>
      <c r="BQP14" s="64"/>
      <c r="BQQ14" s="64"/>
      <c r="BQR14" s="64"/>
      <c r="BQS14" s="64"/>
      <c r="BQT14" s="64"/>
      <c r="BQU14" s="64"/>
      <c r="BQV14" s="64"/>
      <c r="BQW14" s="64"/>
      <c r="BQX14" s="64"/>
      <c r="BQY14" s="64"/>
      <c r="BQZ14" s="64"/>
      <c r="BRA14" s="64"/>
      <c r="BRB14" s="64"/>
      <c r="BRC14" s="64"/>
      <c r="BRD14" s="64"/>
      <c r="BRE14" s="64"/>
      <c r="BRF14" s="64"/>
      <c r="BRG14" s="64"/>
      <c r="BRH14" s="64"/>
      <c r="BRI14" s="64"/>
      <c r="BRJ14" s="64"/>
      <c r="BRK14" s="64"/>
      <c r="BRL14" s="64"/>
      <c r="BRM14" s="64"/>
      <c r="BRN14" s="64"/>
      <c r="BRO14" s="64"/>
      <c r="BRP14" s="64"/>
      <c r="BRQ14" s="64"/>
      <c r="BRR14" s="64"/>
      <c r="BRS14" s="64"/>
      <c r="BRT14" s="64"/>
      <c r="BRU14" s="64"/>
      <c r="BRV14" s="64"/>
      <c r="BRW14" s="64"/>
      <c r="BRX14" s="64"/>
      <c r="BRY14" s="64"/>
      <c r="BRZ14" s="64"/>
      <c r="BSA14" s="64"/>
      <c r="BSB14" s="64"/>
      <c r="BSC14" s="64"/>
      <c r="BSD14" s="64"/>
      <c r="BSE14" s="64"/>
      <c r="BSF14" s="64"/>
      <c r="BSG14" s="64"/>
      <c r="BSH14" s="64"/>
      <c r="BSI14" s="64"/>
      <c r="BSJ14" s="64"/>
      <c r="BSK14" s="64"/>
      <c r="BSL14" s="64"/>
      <c r="BSM14" s="64"/>
      <c r="BSN14" s="64"/>
      <c r="BSO14" s="64"/>
      <c r="BSP14" s="64"/>
      <c r="BSQ14" s="64"/>
      <c r="BSR14" s="64"/>
      <c r="BSS14" s="64"/>
      <c r="BST14" s="64"/>
      <c r="BSU14" s="64"/>
      <c r="BSV14" s="64"/>
      <c r="BSW14" s="64"/>
      <c r="BSX14" s="64"/>
      <c r="BSY14" s="64"/>
      <c r="BSZ14" s="64"/>
      <c r="BTA14" s="64"/>
      <c r="BTB14" s="64"/>
      <c r="BTC14" s="64"/>
      <c r="BTD14" s="64"/>
      <c r="BTE14" s="64"/>
      <c r="BTF14" s="64"/>
      <c r="BTG14" s="64"/>
      <c r="BTH14" s="64"/>
      <c r="BTI14" s="64"/>
      <c r="BTJ14" s="64"/>
      <c r="BTK14" s="64"/>
      <c r="BTL14" s="64"/>
      <c r="BTM14" s="64"/>
      <c r="BTN14" s="64"/>
      <c r="BTO14" s="64"/>
      <c r="BTP14" s="64"/>
      <c r="BTQ14" s="64"/>
      <c r="BTR14" s="64"/>
      <c r="BTS14" s="64"/>
      <c r="BTT14" s="64"/>
      <c r="BTU14" s="64"/>
      <c r="BTV14" s="64"/>
      <c r="BTW14" s="64"/>
      <c r="BTX14" s="64"/>
      <c r="BTY14" s="64"/>
      <c r="BTZ14" s="64"/>
      <c r="BUA14" s="64"/>
      <c r="BUB14" s="64"/>
      <c r="BUC14" s="64"/>
      <c r="BUD14" s="64"/>
      <c r="BUE14" s="64"/>
      <c r="BUF14" s="64"/>
      <c r="BUG14" s="64"/>
      <c r="BUH14" s="64"/>
      <c r="BUI14" s="64"/>
      <c r="BUJ14" s="64"/>
      <c r="BUK14" s="64"/>
      <c r="BUL14" s="64"/>
      <c r="BUM14" s="64"/>
      <c r="BUN14" s="64"/>
      <c r="BUO14" s="64"/>
      <c r="BUP14" s="64"/>
      <c r="BUQ14" s="64"/>
      <c r="BUR14" s="64"/>
      <c r="BUS14" s="64"/>
      <c r="BUT14" s="64"/>
      <c r="BUU14" s="64"/>
      <c r="BUV14" s="64"/>
      <c r="BUW14" s="64"/>
      <c r="BUX14" s="64"/>
      <c r="BUY14" s="64"/>
      <c r="BUZ14" s="64"/>
      <c r="BVA14" s="64"/>
      <c r="BVB14" s="64"/>
      <c r="BVC14" s="64"/>
      <c r="BVD14" s="64"/>
      <c r="BVE14" s="64"/>
      <c r="BVF14" s="64"/>
      <c r="BVG14" s="64"/>
      <c r="BVH14" s="64"/>
      <c r="BVI14" s="64"/>
      <c r="BVJ14" s="64"/>
      <c r="BVK14" s="64"/>
      <c r="BVL14" s="64"/>
      <c r="BVM14" s="64"/>
      <c r="BVN14" s="64"/>
      <c r="BVO14" s="64"/>
      <c r="BVP14" s="64"/>
      <c r="BVQ14" s="64"/>
      <c r="BVR14" s="64"/>
      <c r="BVS14" s="64"/>
      <c r="BVT14" s="64"/>
      <c r="BVU14" s="64"/>
      <c r="BVV14" s="64"/>
      <c r="BVW14" s="64"/>
      <c r="BVX14" s="64"/>
      <c r="BVY14" s="64"/>
      <c r="BVZ14" s="64"/>
      <c r="BWA14" s="64"/>
      <c r="BWB14" s="64"/>
      <c r="BWC14" s="64"/>
      <c r="BWD14" s="64"/>
      <c r="BWE14" s="64"/>
      <c r="BWF14" s="64"/>
      <c r="BWG14" s="64"/>
      <c r="BWH14" s="64"/>
      <c r="BWI14" s="64"/>
      <c r="BWJ14" s="64"/>
      <c r="BWK14" s="64"/>
      <c r="BWL14" s="64"/>
      <c r="BWM14" s="64"/>
      <c r="BWN14" s="64"/>
      <c r="BWO14" s="64"/>
      <c r="BWP14" s="64"/>
      <c r="BWQ14" s="64"/>
      <c r="BWR14" s="64"/>
      <c r="BWS14" s="64"/>
      <c r="BWT14" s="64"/>
      <c r="BWU14" s="64"/>
      <c r="BWV14" s="64"/>
      <c r="BWW14" s="64"/>
      <c r="BWX14" s="64"/>
      <c r="BWY14" s="64"/>
      <c r="BWZ14" s="64"/>
      <c r="BXA14" s="64"/>
      <c r="BXB14" s="64"/>
      <c r="BXC14" s="64"/>
      <c r="BXD14" s="64"/>
      <c r="BXE14" s="64"/>
      <c r="BXF14" s="64"/>
      <c r="BXG14" s="64"/>
      <c r="BXH14" s="64"/>
      <c r="BXI14" s="64"/>
      <c r="BXJ14" s="64"/>
      <c r="BXK14" s="64"/>
      <c r="BXL14" s="64"/>
      <c r="BXM14" s="64"/>
      <c r="BXN14" s="64"/>
      <c r="BXO14" s="64"/>
      <c r="BXP14" s="64"/>
      <c r="BXQ14" s="64"/>
      <c r="BXR14" s="64"/>
      <c r="BXS14" s="64"/>
      <c r="BXT14" s="64"/>
      <c r="BXU14" s="64"/>
      <c r="BXV14" s="64"/>
      <c r="BXW14" s="64"/>
      <c r="BXX14" s="64"/>
      <c r="BXY14" s="64"/>
      <c r="BXZ14" s="64"/>
      <c r="BYA14" s="64"/>
      <c r="BYB14" s="64"/>
      <c r="BYC14" s="64"/>
      <c r="BYD14" s="64"/>
      <c r="BYE14" s="64"/>
      <c r="BYF14" s="64"/>
      <c r="BYG14" s="64"/>
      <c r="BYH14" s="64"/>
      <c r="BYI14" s="64"/>
      <c r="BYJ14" s="64"/>
      <c r="BYK14" s="64"/>
      <c r="BYL14" s="64"/>
      <c r="BYM14" s="64"/>
      <c r="BYN14" s="64"/>
      <c r="BYO14" s="64"/>
      <c r="BYP14" s="64"/>
      <c r="BYQ14" s="64"/>
      <c r="BYR14" s="64"/>
      <c r="BYS14" s="64"/>
      <c r="BYT14" s="64"/>
      <c r="BYU14" s="64"/>
      <c r="BYV14" s="64"/>
      <c r="BYW14" s="64"/>
      <c r="BYX14" s="64"/>
      <c r="BYY14" s="64"/>
      <c r="BYZ14" s="64"/>
      <c r="BZA14" s="64"/>
      <c r="BZB14" s="64"/>
      <c r="BZC14" s="64"/>
      <c r="BZD14" s="64"/>
      <c r="BZE14" s="64"/>
      <c r="BZF14" s="64"/>
      <c r="BZG14" s="64"/>
      <c r="BZH14" s="64"/>
      <c r="BZI14" s="64"/>
      <c r="BZJ14" s="64"/>
      <c r="BZK14" s="64"/>
      <c r="BZL14" s="64"/>
      <c r="BZM14" s="64"/>
      <c r="BZN14" s="64"/>
      <c r="BZO14" s="64"/>
      <c r="BZP14" s="64"/>
      <c r="BZQ14" s="64"/>
      <c r="BZR14" s="64"/>
      <c r="BZS14" s="64"/>
      <c r="BZT14" s="64"/>
      <c r="BZU14" s="64"/>
      <c r="BZV14" s="64"/>
      <c r="BZW14" s="64"/>
      <c r="BZX14" s="64"/>
      <c r="BZY14" s="64"/>
      <c r="BZZ14" s="64"/>
      <c r="CAA14" s="64"/>
      <c r="CAB14" s="64"/>
      <c r="CAC14" s="64"/>
      <c r="CAD14" s="64"/>
      <c r="CAE14" s="64"/>
      <c r="CAF14" s="64"/>
      <c r="CAG14" s="64"/>
      <c r="CAH14" s="64"/>
      <c r="CAI14" s="64"/>
      <c r="CAJ14" s="64"/>
      <c r="CAK14" s="64"/>
      <c r="CAL14" s="64"/>
      <c r="CAM14" s="64"/>
      <c r="CAN14" s="64"/>
      <c r="CAO14" s="64"/>
      <c r="CAP14" s="64"/>
      <c r="CAQ14" s="64"/>
      <c r="CAR14" s="64"/>
      <c r="CAS14" s="64"/>
      <c r="CAT14" s="64"/>
      <c r="CAU14" s="64"/>
      <c r="CAV14" s="64"/>
      <c r="CAW14" s="64"/>
      <c r="CAX14" s="64"/>
      <c r="CAY14" s="64"/>
      <c r="CAZ14" s="64"/>
      <c r="CBA14" s="64"/>
      <c r="CBB14" s="64"/>
      <c r="CBC14" s="64"/>
      <c r="CBD14" s="64"/>
      <c r="CBE14" s="64"/>
      <c r="CBF14" s="64"/>
      <c r="CBG14" s="64"/>
      <c r="CBH14" s="64"/>
      <c r="CBI14" s="64"/>
      <c r="CBJ14" s="64"/>
      <c r="CBK14" s="64"/>
      <c r="CBL14" s="64"/>
      <c r="CBM14" s="64"/>
      <c r="CBN14" s="64"/>
      <c r="CBO14" s="64"/>
      <c r="CBP14" s="64"/>
      <c r="CBQ14" s="64"/>
      <c r="CBR14" s="64"/>
      <c r="CBS14" s="64"/>
      <c r="CBT14" s="64"/>
      <c r="CBU14" s="64"/>
      <c r="CBV14" s="64"/>
      <c r="CBW14" s="64"/>
      <c r="CBX14" s="64"/>
      <c r="CBY14" s="64"/>
      <c r="CBZ14" s="64"/>
      <c r="CCA14" s="64"/>
      <c r="CCB14" s="64"/>
      <c r="CCC14" s="64"/>
      <c r="CCD14" s="64"/>
      <c r="CCE14" s="64"/>
      <c r="CCF14" s="64"/>
      <c r="CCG14" s="64"/>
      <c r="CCH14" s="64"/>
      <c r="CCI14" s="64"/>
      <c r="CCJ14" s="64"/>
      <c r="CCK14" s="64"/>
      <c r="CCL14" s="64"/>
      <c r="CCM14" s="64"/>
      <c r="CCN14" s="64"/>
      <c r="CCO14" s="64"/>
      <c r="CCP14" s="64"/>
      <c r="CCQ14" s="64"/>
      <c r="CCR14" s="64"/>
      <c r="CCS14" s="64"/>
      <c r="CCT14" s="64"/>
      <c r="CCU14" s="64"/>
      <c r="CCV14" s="64"/>
      <c r="CCW14" s="64"/>
      <c r="CCX14" s="64"/>
      <c r="CCY14" s="64"/>
      <c r="CCZ14" s="64"/>
      <c r="CDA14" s="64"/>
      <c r="CDB14" s="64"/>
      <c r="CDC14" s="64"/>
      <c r="CDD14" s="64"/>
      <c r="CDE14" s="64"/>
      <c r="CDF14" s="64"/>
      <c r="CDG14" s="64"/>
      <c r="CDH14" s="64"/>
      <c r="CDI14" s="64"/>
      <c r="CDJ14" s="64"/>
      <c r="CDK14" s="64"/>
      <c r="CDL14" s="64"/>
      <c r="CDM14" s="64"/>
      <c r="CDN14" s="64"/>
      <c r="CDO14" s="64"/>
      <c r="CDP14" s="64"/>
      <c r="CDQ14" s="64"/>
      <c r="CDR14" s="64"/>
      <c r="CDS14" s="64"/>
      <c r="CDT14" s="64"/>
      <c r="CDU14" s="64"/>
      <c r="CDV14" s="64"/>
      <c r="CDW14" s="64"/>
      <c r="CDX14" s="64"/>
      <c r="CDY14" s="64"/>
      <c r="CDZ14" s="64"/>
      <c r="CEA14" s="64"/>
      <c r="CEB14" s="64"/>
      <c r="CEC14" s="64"/>
      <c r="CED14" s="64"/>
      <c r="CEE14" s="64"/>
      <c r="CEF14" s="64"/>
      <c r="CEG14" s="64"/>
      <c r="CEH14" s="64"/>
      <c r="CEI14" s="64"/>
      <c r="CEJ14" s="64"/>
      <c r="CEK14" s="64"/>
      <c r="CEL14" s="64"/>
      <c r="CEM14" s="64"/>
      <c r="CEN14" s="64"/>
      <c r="CEO14" s="64"/>
      <c r="CEP14" s="64"/>
      <c r="CEQ14" s="64"/>
      <c r="CER14" s="64"/>
      <c r="CES14" s="64"/>
      <c r="CET14" s="64"/>
      <c r="CEU14" s="64"/>
      <c r="CEV14" s="64"/>
      <c r="CEW14" s="64"/>
      <c r="CEX14" s="64"/>
      <c r="CEY14" s="64"/>
      <c r="CEZ14" s="64"/>
      <c r="CFA14" s="64"/>
      <c r="CFB14" s="64"/>
      <c r="CFC14" s="64"/>
      <c r="CFD14" s="64"/>
      <c r="CFE14" s="64"/>
      <c r="CFF14" s="64"/>
      <c r="CFG14" s="64"/>
      <c r="CFH14" s="64"/>
      <c r="CFI14" s="64"/>
      <c r="CFJ14" s="64"/>
      <c r="CFK14" s="64"/>
      <c r="CFL14" s="64"/>
      <c r="CFM14" s="64"/>
      <c r="CFN14" s="64"/>
      <c r="CFO14" s="64"/>
      <c r="CFP14" s="64"/>
      <c r="CFQ14" s="64"/>
      <c r="CFR14" s="64"/>
      <c r="CFS14" s="64"/>
      <c r="CFT14" s="64"/>
      <c r="CFU14" s="64"/>
      <c r="CFV14" s="64"/>
      <c r="CFW14" s="64"/>
      <c r="CFX14" s="64"/>
      <c r="CFY14" s="64"/>
      <c r="CFZ14" s="64"/>
      <c r="CGA14" s="64"/>
      <c r="CGB14" s="64"/>
      <c r="CGC14" s="64"/>
      <c r="CGD14" s="64"/>
      <c r="CGE14" s="64"/>
      <c r="CGF14" s="64"/>
      <c r="CGG14" s="64"/>
      <c r="CGH14" s="64"/>
      <c r="CGI14" s="64"/>
      <c r="CGJ14" s="64"/>
      <c r="CGK14" s="64"/>
      <c r="CGL14" s="64"/>
      <c r="CGM14" s="64"/>
      <c r="CGN14" s="64"/>
      <c r="CGO14" s="64"/>
      <c r="CGP14" s="64"/>
      <c r="CGQ14" s="64"/>
      <c r="CGR14" s="64"/>
      <c r="CGS14" s="64"/>
      <c r="CGT14" s="64"/>
      <c r="CGU14" s="64"/>
      <c r="CGV14" s="64"/>
      <c r="CGW14" s="64"/>
      <c r="CGX14" s="64"/>
      <c r="CGY14" s="64"/>
      <c r="CGZ14" s="64"/>
      <c r="CHA14" s="64"/>
      <c r="CHB14" s="64"/>
      <c r="CHC14" s="64"/>
      <c r="CHD14" s="64"/>
      <c r="CHE14" s="64"/>
      <c r="CHF14" s="64"/>
      <c r="CHG14" s="64"/>
      <c r="CHH14" s="64"/>
      <c r="CHI14" s="64"/>
      <c r="CHJ14" s="64"/>
      <c r="CHK14" s="64"/>
      <c r="CHL14" s="64"/>
      <c r="CHM14" s="64"/>
      <c r="CHN14" s="64"/>
      <c r="CHO14" s="64"/>
      <c r="CHP14" s="64"/>
      <c r="CHQ14" s="64"/>
      <c r="CHR14" s="64"/>
      <c r="CHS14" s="64"/>
      <c r="CHT14" s="64"/>
      <c r="CHU14" s="64"/>
      <c r="CHV14" s="64"/>
      <c r="CHW14" s="64"/>
      <c r="CHX14" s="64"/>
      <c r="CHY14" s="64"/>
      <c r="CHZ14" s="64"/>
      <c r="CIA14" s="64"/>
      <c r="CIB14" s="64"/>
      <c r="CIC14" s="64"/>
      <c r="CID14" s="64"/>
      <c r="CIE14" s="64"/>
      <c r="CIF14" s="64"/>
      <c r="CIG14" s="64"/>
      <c r="CIH14" s="64"/>
      <c r="CII14" s="64"/>
      <c r="CIJ14" s="64"/>
      <c r="CIK14" s="64"/>
      <c r="CIL14" s="64"/>
      <c r="CIM14" s="64"/>
      <c r="CIN14" s="64"/>
      <c r="CIO14" s="64"/>
      <c r="CIP14" s="64"/>
      <c r="CIQ14" s="64"/>
      <c r="CIR14" s="64"/>
      <c r="CIS14" s="64"/>
      <c r="CIT14" s="64"/>
      <c r="CIU14" s="64"/>
      <c r="CIV14" s="64"/>
      <c r="CIW14" s="64"/>
      <c r="CIX14" s="64"/>
      <c r="CIY14" s="64"/>
      <c r="CIZ14" s="64"/>
      <c r="CJA14" s="64"/>
      <c r="CJB14" s="64"/>
      <c r="CJC14" s="64"/>
      <c r="CJD14" s="64"/>
      <c r="CJE14" s="64"/>
      <c r="CJF14" s="64"/>
      <c r="CJG14" s="64"/>
      <c r="CJH14" s="64"/>
      <c r="CJI14" s="64"/>
      <c r="CJJ14" s="64"/>
      <c r="CJK14" s="64"/>
      <c r="CJL14" s="64"/>
      <c r="CJM14" s="64"/>
      <c r="CJN14" s="64"/>
      <c r="CJO14" s="64"/>
      <c r="CJP14" s="64"/>
      <c r="CJQ14" s="64"/>
      <c r="CJR14" s="64"/>
      <c r="CJS14" s="64"/>
      <c r="CJT14" s="64"/>
      <c r="CJU14" s="64"/>
      <c r="CJV14" s="64"/>
      <c r="CJW14" s="64"/>
      <c r="CJX14" s="64"/>
      <c r="CJY14" s="64"/>
      <c r="CJZ14" s="64"/>
      <c r="CKA14" s="64"/>
      <c r="CKB14" s="64"/>
      <c r="CKC14" s="64"/>
      <c r="CKD14" s="64"/>
      <c r="CKE14" s="64"/>
      <c r="CKF14" s="64"/>
      <c r="CKG14" s="64"/>
      <c r="CKH14" s="64"/>
      <c r="CKI14" s="64"/>
      <c r="CKJ14" s="64"/>
      <c r="CKK14" s="64"/>
      <c r="CKL14" s="64"/>
      <c r="CKM14" s="64"/>
      <c r="CKN14" s="64"/>
      <c r="CKO14" s="64"/>
      <c r="CKP14" s="64"/>
      <c r="CKQ14" s="64"/>
      <c r="CKR14" s="64"/>
      <c r="CKS14" s="64"/>
      <c r="CKT14" s="64"/>
      <c r="CKU14" s="64"/>
      <c r="CKV14" s="64"/>
      <c r="CKW14" s="64"/>
      <c r="CKX14" s="64"/>
      <c r="CKY14" s="64"/>
      <c r="CKZ14" s="64"/>
      <c r="CLA14" s="64"/>
      <c r="CLB14" s="64"/>
      <c r="CLC14" s="64"/>
      <c r="CLD14" s="64"/>
      <c r="CLE14" s="64"/>
      <c r="CLF14" s="64"/>
      <c r="CLG14" s="64"/>
      <c r="CLH14" s="64"/>
      <c r="CLI14" s="64"/>
      <c r="CLJ14" s="64"/>
      <c r="CLK14" s="64"/>
      <c r="CLL14" s="64"/>
      <c r="CLM14" s="64"/>
      <c r="CLN14" s="64"/>
      <c r="CLO14" s="64"/>
      <c r="CLP14" s="64"/>
      <c r="CLQ14" s="64"/>
      <c r="CLR14" s="64"/>
      <c r="CLS14" s="64"/>
      <c r="CLT14" s="64"/>
      <c r="CLU14" s="64"/>
      <c r="CLV14" s="64"/>
      <c r="CLW14" s="64"/>
      <c r="CLX14" s="64"/>
      <c r="CLY14" s="64"/>
      <c r="CLZ14" s="64"/>
      <c r="CMA14" s="64"/>
      <c r="CMB14" s="64"/>
      <c r="CMC14" s="64"/>
      <c r="CMD14" s="64"/>
      <c r="CME14" s="64"/>
      <c r="CMF14" s="64"/>
      <c r="CMG14" s="64"/>
      <c r="CMH14" s="64"/>
      <c r="CMI14" s="64"/>
      <c r="CMJ14" s="64"/>
      <c r="CMK14" s="64"/>
      <c r="CML14" s="64"/>
      <c r="CMM14" s="64"/>
      <c r="CMN14" s="64"/>
      <c r="CMO14" s="64"/>
      <c r="CMP14" s="64"/>
      <c r="CMQ14" s="64"/>
      <c r="CMR14" s="64"/>
      <c r="CMS14" s="64"/>
      <c r="CMT14" s="64"/>
      <c r="CMU14" s="64"/>
      <c r="CMV14" s="64"/>
      <c r="CMW14" s="64"/>
      <c r="CMX14" s="64"/>
      <c r="CMY14" s="64"/>
      <c r="CMZ14" s="64"/>
      <c r="CNA14" s="64"/>
      <c r="CNB14" s="64"/>
      <c r="CNC14" s="64"/>
      <c r="CND14" s="64"/>
      <c r="CNE14" s="64"/>
      <c r="CNF14" s="64"/>
      <c r="CNG14" s="64"/>
      <c r="CNH14" s="64"/>
      <c r="CNI14" s="64"/>
      <c r="CNJ14" s="64"/>
      <c r="CNK14" s="64"/>
      <c r="CNL14" s="64"/>
      <c r="CNM14" s="64"/>
      <c r="CNN14" s="64"/>
      <c r="CNO14" s="64"/>
      <c r="CNP14" s="64"/>
      <c r="CNQ14" s="64"/>
      <c r="CNR14" s="64"/>
      <c r="CNS14" s="64"/>
      <c r="CNT14" s="64"/>
      <c r="CNU14" s="64"/>
      <c r="CNV14" s="64"/>
      <c r="CNW14" s="64"/>
      <c r="CNX14" s="64"/>
      <c r="CNY14" s="64"/>
      <c r="CNZ14" s="64"/>
      <c r="COA14" s="64"/>
      <c r="COB14" s="64"/>
      <c r="COC14" s="64"/>
      <c r="COD14" s="64"/>
      <c r="COE14" s="64"/>
      <c r="COF14" s="64"/>
      <c r="COG14" s="64"/>
      <c r="COH14" s="64"/>
      <c r="COI14" s="64"/>
      <c r="COJ14" s="64"/>
      <c r="COK14" s="64"/>
      <c r="COL14" s="64"/>
      <c r="COM14" s="64"/>
      <c r="CON14" s="64"/>
      <c r="COO14" s="64"/>
      <c r="COP14" s="64"/>
      <c r="COQ14" s="64"/>
      <c r="COR14" s="64"/>
      <c r="COS14" s="64"/>
      <c r="COT14" s="64"/>
      <c r="COU14" s="64"/>
      <c r="COV14" s="64"/>
      <c r="COW14" s="64"/>
      <c r="COX14" s="64"/>
      <c r="COY14" s="64"/>
      <c r="COZ14" s="64"/>
      <c r="CPA14" s="64"/>
      <c r="CPB14" s="64"/>
      <c r="CPC14" s="64"/>
      <c r="CPD14" s="64"/>
      <c r="CPE14" s="64"/>
      <c r="CPF14" s="64"/>
      <c r="CPG14" s="64"/>
      <c r="CPH14" s="64"/>
      <c r="CPI14" s="64"/>
      <c r="CPJ14" s="64"/>
      <c r="CPK14" s="64"/>
      <c r="CPL14" s="64"/>
      <c r="CPM14" s="64"/>
      <c r="CPN14" s="64"/>
      <c r="CPO14" s="64"/>
      <c r="CPP14" s="64"/>
      <c r="CPQ14" s="64"/>
      <c r="CPR14" s="64"/>
      <c r="CPS14" s="64"/>
      <c r="CPT14" s="64"/>
      <c r="CPU14" s="64"/>
      <c r="CPV14" s="64"/>
      <c r="CPW14" s="64"/>
      <c r="CPX14" s="64"/>
      <c r="CPY14" s="64"/>
      <c r="CPZ14" s="64"/>
      <c r="CQA14" s="64"/>
      <c r="CQB14" s="64"/>
      <c r="CQC14" s="64"/>
      <c r="CQD14" s="64"/>
      <c r="CQE14" s="64"/>
      <c r="CQF14" s="64"/>
      <c r="CQG14" s="64"/>
      <c r="CQH14" s="64"/>
      <c r="CQI14" s="64"/>
      <c r="CQJ14" s="64"/>
      <c r="CQK14" s="64"/>
      <c r="CQL14" s="64"/>
      <c r="CQM14" s="64"/>
      <c r="CQN14" s="64"/>
      <c r="CQO14" s="64"/>
      <c r="CQP14" s="64"/>
      <c r="CQQ14" s="64"/>
      <c r="CQR14" s="64"/>
      <c r="CQS14" s="64"/>
      <c r="CQT14" s="64"/>
      <c r="CQU14" s="64"/>
      <c r="CQV14" s="64"/>
      <c r="CQW14" s="64"/>
      <c r="CQX14" s="64"/>
      <c r="CQY14" s="64"/>
      <c r="CQZ14" s="64"/>
      <c r="CRA14" s="64"/>
      <c r="CRB14" s="64"/>
      <c r="CRC14" s="64"/>
      <c r="CRD14" s="64"/>
      <c r="CRE14" s="64"/>
      <c r="CRF14" s="64"/>
      <c r="CRG14" s="64"/>
      <c r="CRH14" s="64"/>
      <c r="CRI14" s="64"/>
      <c r="CRJ14" s="64"/>
      <c r="CRK14" s="64"/>
      <c r="CRL14" s="64"/>
      <c r="CRM14" s="64"/>
      <c r="CRN14" s="64"/>
      <c r="CRO14" s="64"/>
      <c r="CRP14" s="64"/>
      <c r="CRQ14" s="64"/>
      <c r="CRR14" s="64"/>
      <c r="CRS14" s="64"/>
      <c r="CRT14" s="64"/>
      <c r="CRU14" s="64"/>
      <c r="CRV14" s="64"/>
      <c r="CRW14" s="64"/>
      <c r="CRX14" s="64"/>
      <c r="CRY14" s="64"/>
      <c r="CRZ14" s="64"/>
      <c r="CSA14" s="64"/>
      <c r="CSB14" s="64"/>
      <c r="CSC14" s="64"/>
      <c r="CSD14" s="64"/>
      <c r="CSE14" s="64"/>
      <c r="CSF14" s="64"/>
      <c r="CSG14" s="64"/>
      <c r="CSH14" s="64"/>
      <c r="CSI14" s="64"/>
      <c r="CSJ14" s="64"/>
      <c r="CSK14" s="64"/>
      <c r="CSL14" s="64"/>
      <c r="CSM14" s="64"/>
      <c r="CSN14" s="64"/>
      <c r="CSO14" s="64"/>
      <c r="CSP14" s="64"/>
      <c r="CSQ14" s="64"/>
      <c r="CSR14" s="64"/>
      <c r="CSS14" s="64"/>
      <c r="CST14" s="64"/>
      <c r="CSU14" s="64"/>
      <c r="CSV14" s="64"/>
      <c r="CSW14" s="64"/>
      <c r="CSX14" s="64"/>
      <c r="CSY14" s="64"/>
      <c r="CSZ14" s="64"/>
      <c r="CTA14" s="64"/>
      <c r="CTB14" s="64"/>
      <c r="CTC14" s="64"/>
      <c r="CTD14" s="64"/>
      <c r="CTE14" s="64"/>
      <c r="CTF14" s="64"/>
      <c r="CTG14" s="64"/>
      <c r="CTH14" s="64"/>
      <c r="CTI14" s="64"/>
      <c r="CTJ14" s="64"/>
      <c r="CTK14" s="64"/>
      <c r="CTL14" s="64"/>
      <c r="CTM14" s="64"/>
      <c r="CTN14" s="64"/>
      <c r="CTO14" s="64"/>
      <c r="CTP14" s="64"/>
      <c r="CTQ14" s="64"/>
      <c r="CTR14" s="64"/>
      <c r="CTS14" s="64"/>
      <c r="CTT14" s="64"/>
      <c r="CTU14" s="64"/>
      <c r="CTV14" s="64"/>
      <c r="CTW14" s="64"/>
      <c r="CTX14" s="64"/>
      <c r="CTY14" s="64"/>
      <c r="CTZ14" s="64"/>
      <c r="CUA14" s="64"/>
      <c r="CUB14" s="64"/>
      <c r="CUC14" s="64"/>
      <c r="CUD14" s="64"/>
      <c r="CUE14" s="64"/>
      <c r="CUF14" s="64"/>
      <c r="CUG14" s="64"/>
      <c r="CUH14" s="64"/>
      <c r="CUI14" s="64"/>
      <c r="CUJ14" s="64"/>
      <c r="CUK14" s="64"/>
      <c r="CUL14" s="64"/>
      <c r="CUM14" s="64"/>
      <c r="CUN14" s="64"/>
      <c r="CUO14" s="64"/>
      <c r="CUP14" s="64"/>
      <c r="CUQ14" s="64"/>
      <c r="CUR14" s="64"/>
      <c r="CUS14" s="64"/>
      <c r="CUT14" s="64"/>
      <c r="CUU14" s="64"/>
      <c r="CUV14" s="64"/>
      <c r="CUW14" s="64"/>
      <c r="CUX14" s="64"/>
      <c r="CUY14" s="64"/>
      <c r="CUZ14" s="64"/>
      <c r="CVA14" s="64"/>
      <c r="CVB14" s="64"/>
      <c r="CVC14" s="64"/>
      <c r="CVD14" s="64"/>
      <c r="CVE14" s="64"/>
      <c r="CVF14" s="64"/>
      <c r="CVG14" s="64"/>
      <c r="CVH14" s="64"/>
      <c r="CVI14" s="64"/>
      <c r="CVJ14" s="64"/>
      <c r="CVK14" s="64"/>
      <c r="CVL14" s="64"/>
      <c r="CVM14" s="64"/>
      <c r="CVN14" s="64"/>
      <c r="CVO14" s="64"/>
      <c r="CVP14" s="64"/>
      <c r="CVQ14" s="64"/>
      <c r="CVR14" s="64"/>
      <c r="CVS14" s="64"/>
      <c r="CVT14" s="64"/>
      <c r="CVU14" s="64"/>
      <c r="CVV14" s="64"/>
      <c r="CVW14" s="64"/>
      <c r="CVX14" s="64"/>
      <c r="CVY14" s="64"/>
      <c r="CVZ14" s="64"/>
      <c r="CWA14" s="64"/>
      <c r="CWB14" s="64"/>
      <c r="CWC14" s="64"/>
      <c r="CWD14" s="64"/>
      <c r="CWE14" s="64"/>
      <c r="CWF14" s="64"/>
      <c r="CWG14" s="64"/>
      <c r="CWH14" s="64"/>
      <c r="CWI14" s="64"/>
      <c r="CWJ14" s="64"/>
      <c r="CWK14" s="64"/>
      <c r="CWL14" s="64"/>
      <c r="CWM14" s="64"/>
      <c r="CWN14" s="64"/>
      <c r="CWO14" s="64"/>
      <c r="CWP14" s="64"/>
      <c r="CWQ14" s="64"/>
      <c r="CWR14" s="64"/>
      <c r="CWS14" s="64"/>
      <c r="CWT14" s="64"/>
      <c r="CWU14" s="64"/>
      <c r="CWV14" s="64"/>
      <c r="CWW14" s="64"/>
      <c r="CWX14" s="64"/>
      <c r="CWY14" s="64"/>
      <c r="CWZ14" s="64"/>
      <c r="CXA14" s="64"/>
      <c r="CXB14" s="64"/>
      <c r="CXC14" s="64"/>
      <c r="CXD14" s="64"/>
      <c r="CXE14" s="64"/>
      <c r="CXF14" s="64"/>
      <c r="CXG14" s="64"/>
      <c r="CXH14" s="64"/>
      <c r="CXI14" s="64"/>
      <c r="CXJ14" s="64"/>
      <c r="CXK14" s="64"/>
      <c r="CXL14" s="64"/>
      <c r="CXM14" s="64"/>
      <c r="CXN14" s="64"/>
      <c r="CXO14" s="64"/>
      <c r="CXP14" s="64"/>
      <c r="CXQ14" s="64"/>
      <c r="CXR14" s="64"/>
      <c r="CXS14" s="64"/>
      <c r="CXT14" s="64"/>
      <c r="CXU14" s="64"/>
      <c r="CXV14" s="64"/>
      <c r="CXW14" s="64"/>
      <c r="CXX14" s="64"/>
      <c r="CXY14" s="64"/>
      <c r="CXZ14" s="64"/>
      <c r="CYA14" s="64"/>
      <c r="CYB14" s="64"/>
      <c r="CYC14" s="64"/>
      <c r="CYD14" s="64"/>
      <c r="CYE14" s="64"/>
      <c r="CYF14" s="64"/>
      <c r="CYG14" s="64"/>
      <c r="CYH14" s="64"/>
      <c r="CYI14" s="64"/>
      <c r="CYJ14" s="64"/>
      <c r="CYK14" s="64"/>
      <c r="CYL14" s="64"/>
      <c r="CYM14" s="64"/>
      <c r="CYN14" s="64"/>
      <c r="CYO14" s="64"/>
      <c r="CYP14" s="64"/>
      <c r="CYQ14" s="64"/>
      <c r="CYR14" s="64"/>
      <c r="CYS14" s="64"/>
      <c r="CYT14" s="64"/>
      <c r="CYU14" s="64"/>
      <c r="CYV14" s="64"/>
      <c r="CYW14" s="64"/>
      <c r="CYX14" s="64"/>
      <c r="CYY14" s="64"/>
      <c r="CYZ14" s="64"/>
      <c r="CZA14" s="64"/>
      <c r="CZB14" s="64"/>
      <c r="CZC14" s="64"/>
      <c r="CZD14" s="64"/>
      <c r="CZE14" s="64"/>
      <c r="CZF14" s="64"/>
      <c r="CZG14" s="64"/>
      <c r="CZH14" s="64"/>
      <c r="CZI14" s="64"/>
      <c r="CZJ14" s="64"/>
      <c r="CZK14" s="64"/>
      <c r="CZL14" s="64"/>
      <c r="CZM14" s="64"/>
      <c r="CZN14" s="64"/>
      <c r="CZO14" s="64"/>
      <c r="CZP14" s="64"/>
      <c r="CZQ14" s="64"/>
      <c r="CZR14" s="64"/>
      <c r="CZS14" s="64"/>
      <c r="CZT14" s="64"/>
      <c r="CZU14" s="64"/>
      <c r="CZV14" s="64"/>
      <c r="CZW14" s="64"/>
      <c r="CZX14" s="64"/>
      <c r="CZY14" s="64"/>
      <c r="CZZ14" s="64"/>
      <c r="DAA14" s="64"/>
      <c r="DAB14" s="64"/>
      <c r="DAC14" s="64"/>
      <c r="DAD14" s="64"/>
      <c r="DAE14" s="64"/>
      <c r="DAF14" s="64"/>
      <c r="DAG14" s="64"/>
      <c r="DAH14" s="64"/>
      <c r="DAI14" s="64"/>
      <c r="DAJ14" s="64"/>
      <c r="DAK14" s="64"/>
      <c r="DAL14" s="64"/>
      <c r="DAM14" s="64"/>
      <c r="DAN14" s="64"/>
      <c r="DAO14" s="64"/>
      <c r="DAP14" s="64"/>
      <c r="DAQ14" s="64"/>
      <c r="DAR14" s="64"/>
      <c r="DAS14" s="64"/>
      <c r="DAT14" s="64"/>
      <c r="DAU14" s="64"/>
      <c r="DAV14" s="64"/>
      <c r="DAW14" s="64"/>
      <c r="DAX14" s="64"/>
      <c r="DAY14" s="64"/>
      <c r="DAZ14" s="64"/>
      <c r="DBA14" s="64"/>
      <c r="DBB14" s="64"/>
      <c r="DBC14" s="64"/>
      <c r="DBD14" s="64"/>
      <c r="DBE14" s="64"/>
      <c r="DBF14" s="64"/>
      <c r="DBG14" s="64"/>
      <c r="DBH14" s="64"/>
      <c r="DBI14" s="64"/>
      <c r="DBJ14" s="64"/>
      <c r="DBK14" s="64"/>
      <c r="DBL14" s="64"/>
      <c r="DBM14" s="64"/>
      <c r="DBN14" s="64"/>
      <c r="DBO14" s="64"/>
      <c r="DBP14" s="64"/>
      <c r="DBQ14" s="64"/>
      <c r="DBR14" s="64"/>
      <c r="DBS14" s="64"/>
      <c r="DBT14" s="64"/>
      <c r="DBU14" s="64"/>
      <c r="DBV14" s="64"/>
      <c r="DBW14" s="64"/>
      <c r="DBX14" s="64"/>
      <c r="DBY14" s="64"/>
      <c r="DBZ14" s="64"/>
      <c r="DCA14" s="64"/>
      <c r="DCB14" s="64"/>
      <c r="DCC14" s="64"/>
      <c r="DCD14" s="64"/>
      <c r="DCE14" s="64"/>
      <c r="DCF14" s="64"/>
      <c r="DCG14" s="64"/>
      <c r="DCH14" s="64"/>
      <c r="DCI14" s="64"/>
      <c r="DCJ14" s="64"/>
      <c r="DCK14" s="64"/>
      <c r="DCL14" s="64"/>
      <c r="DCM14" s="64"/>
      <c r="DCN14" s="64"/>
      <c r="DCO14" s="64"/>
      <c r="DCP14" s="64"/>
      <c r="DCQ14" s="64"/>
      <c r="DCR14" s="64"/>
      <c r="DCS14" s="64"/>
      <c r="DCT14" s="64"/>
      <c r="DCU14" s="64"/>
    </row>
    <row r="15" spans="1:2803" s="120" customFormat="1" x14ac:dyDescent="0.2">
      <c r="A15" s="125" t="str">
        <f>IF(H15&lt;&gt;"",1+MAX(A5:A14),"")</f>
        <v/>
      </c>
      <c r="B15" s="178"/>
      <c r="C15" s="6"/>
      <c r="D15" s="179"/>
      <c r="E15" s="180"/>
      <c r="F15" s="176"/>
      <c r="G15" s="175"/>
      <c r="H15" s="6"/>
      <c r="I15" s="6"/>
      <c r="J15" s="6"/>
      <c r="K15" s="6"/>
      <c r="L15" s="134"/>
      <c r="M15" s="134"/>
      <c r="N15" s="137"/>
      <c r="O15" s="177"/>
      <c r="P15" s="129"/>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c r="IW15" s="64"/>
      <c r="IX15" s="64"/>
      <c r="IY15" s="64"/>
      <c r="IZ15" s="64"/>
      <c r="JA15" s="64"/>
      <c r="JB15" s="64"/>
      <c r="JC15" s="64"/>
      <c r="JD15" s="64"/>
      <c r="JE15" s="64"/>
      <c r="JF15" s="64"/>
      <c r="JG15" s="64"/>
      <c r="JH15" s="64"/>
      <c r="JI15" s="64"/>
      <c r="JJ15" s="64"/>
      <c r="JK15" s="64"/>
      <c r="JL15" s="64"/>
      <c r="JM15" s="64"/>
      <c r="JN15" s="64"/>
      <c r="JO15" s="64"/>
      <c r="JP15" s="64"/>
      <c r="JQ15" s="64"/>
      <c r="JR15" s="64"/>
      <c r="JS15" s="64"/>
      <c r="JT15" s="64"/>
      <c r="JU15" s="64"/>
      <c r="JV15" s="64"/>
      <c r="JW15" s="64"/>
      <c r="JX15" s="64"/>
      <c r="JY15" s="64"/>
      <c r="JZ15" s="64"/>
      <c r="KA15" s="64"/>
      <c r="KB15" s="64"/>
      <c r="KC15" s="64"/>
      <c r="KD15" s="64"/>
      <c r="KE15" s="64"/>
      <c r="KF15" s="64"/>
      <c r="KG15" s="64"/>
      <c r="KH15" s="64"/>
      <c r="KI15" s="64"/>
      <c r="KJ15" s="64"/>
      <c r="KK15" s="64"/>
      <c r="KL15" s="64"/>
      <c r="KM15" s="64"/>
      <c r="KN15" s="64"/>
      <c r="KO15" s="64"/>
      <c r="KP15" s="64"/>
      <c r="KQ15" s="64"/>
      <c r="KR15" s="64"/>
      <c r="KS15" s="64"/>
      <c r="KT15" s="64"/>
      <c r="KU15" s="64"/>
      <c r="KV15" s="64"/>
      <c r="KW15" s="64"/>
      <c r="KX15" s="64"/>
      <c r="KY15" s="64"/>
      <c r="KZ15" s="64"/>
      <c r="LA15" s="64"/>
      <c r="LB15" s="64"/>
      <c r="LC15" s="64"/>
      <c r="LD15" s="64"/>
      <c r="LE15" s="64"/>
      <c r="LF15" s="64"/>
      <c r="LG15" s="64"/>
      <c r="LH15" s="64"/>
      <c r="LI15" s="64"/>
      <c r="LJ15" s="64"/>
      <c r="LK15" s="64"/>
      <c r="LL15" s="64"/>
      <c r="LM15" s="64"/>
      <c r="LN15" s="64"/>
      <c r="LO15" s="64"/>
      <c r="LP15" s="64"/>
      <c r="LQ15" s="64"/>
      <c r="LR15" s="64"/>
      <c r="LS15" s="64"/>
      <c r="LT15" s="64"/>
      <c r="LU15" s="64"/>
      <c r="LV15" s="64"/>
      <c r="LW15" s="64"/>
      <c r="LX15" s="64"/>
      <c r="LY15" s="64"/>
      <c r="LZ15" s="64"/>
      <c r="MA15" s="64"/>
      <c r="MB15" s="64"/>
      <c r="MC15" s="64"/>
      <c r="MD15" s="64"/>
      <c r="ME15" s="64"/>
      <c r="MF15" s="64"/>
      <c r="MG15" s="64"/>
      <c r="MH15" s="64"/>
      <c r="MI15" s="64"/>
      <c r="MJ15" s="64"/>
      <c r="MK15" s="64"/>
      <c r="ML15" s="64"/>
      <c r="MM15" s="64"/>
      <c r="MN15" s="64"/>
      <c r="MO15" s="64"/>
      <c r="MP15" s="64"/>
      <c r="MQ15" s="64"/>
      <c r="MR15" s="64"/>
      <c r="MS15" s="64"/>
      <c r="MT15" s="64"/>
      <c r="MU15" s="64"/>
      <c r="MV15" s="64"/>
      <c r="MW15" s="64"/>
      <c r="MX15" s="64"/>
      <c r="MY15" s="64"/>
      <c r="MZ15" s="64"/>
      <c r="NA15" s="64"/>
      <c r="NB15" s="64"/>
      <c r="NC15" s="64"/>
      <c r="ND15" s="64"/>
      <c r="NE15" s="64"/>
      <c r="NF15" s="64"/>
      <c r="NG15" s="64"/>
      <c r="NH15" s="64"/>
      <c r="NI15" s="64"/>
      <c r="NJ15" s="64"/>
      <c r="NK15" s="64"/>
      <c r="NL15" s="64"/>
      <c r="NM15" s="64"/>
      <c r="NN15" s="64"/>
      <c r="NO15" s="64"/>
      <c r="NP15" s="64"/>
      <c r="NQ15" s="64"/>
      <c r="NR15" s="64"/>
      <c r="NS15" s="64"/>
      <c r="NT15" s="64"/>
      <c r="NU15" s="64"/>
      <c r="NV15" s="64"/>
      <c r="NW15" s="64"/>
      <c r="NX15" s="64"/>
      <c r="NY15" s="64"/>
      <c r="NZ15" s="64"/>
      <c r="OA15" s="64"/>
      <c r="OB15" s="64"/>
      <c r="OC15" s="64"/>
      <c r="OD15" s="64"/>
      <c r="OE15" s="64"/>
      <c r="OF15" s="64"/>
      <c r="OG15" s="64"/>
      <c r="OH15" s="64"/>
      <c r="OI15" s="64"/>
      <c r="OJ15" s="64"/>
      <c r="OK15" s="64"/>
      <c r="OL15" s="64"/>
      <c r="OM15" s="64"/>
      <c r="ON15" s="64"/>
      <c r="OO15" s="64"/>
      <c r="OP15" s="64"/>
      <c r="OQ15" s="64"/>
      <c r="OR15" s="64"/>
      <c r="OS15" s="64"/>
      <c r="OT15" s="64"/>
      <c r="OU15" s="64"/>
      <c r="OV15" s="64"/>
      <c r="OW15" s="64"/>
      <c r="OX15" s="64"/>
      <c r="OY15" s="64"/>
      <c r="OZ15" s="64"/>
      <c r="PA15" s="64"/>
      <c r="PB15" s="64"/>
      <c r="PC15" s="64"/>
      <c r="PD15" s="64"/>
      <c r="PE15" s="64"/>
      <c r="PF15" s="64"/>
      <c r="PG15" s="64"/>
      <c r="PH15" s="64"/>
      <c r="PI15" s="64"/>
      <c r="PJ15" s="64"/>
      <c r="PK15" s="64"/>
      <c r="PL15" s="64"/>
      <c r="PM15" s="64"/>
      <c r="PN15" s="64"/>
      <c r="PO15" s="64"/>
      <c r="PP15" s="64"/>
      <c r="PQ15" s="64"/>
      <c r="PR15" s="64"/>
      <c r="PS15" s="64"/>
      <c r="PT15" s="64"/>
      <c r="PU15" s="64"/>
      <c r="PV15" s="64"/>
      <c r="PW15" s="64"/>
      <c r="PX15" s="64"/>
      <c r="PY15" s="64"/>
      <c r="PZ15" s="64"/>
      <c r="QA15" s="64"/>
      <c r="QB15" s="64"/>
      <c r="QC15" s="64"/>
      <c r="QD15" s="64"/>
      <c r="QE15" s="64"/>
      <c r="QF15" s="64"/>
      <c r="QG15" s="64"/>
      <c r="QH15" s="64"/>
      <c r="QI15" s="64"/>
      <c r="QJ15" s="64"/>
      <c r="QK15" s="64"/>
      <c r="QL15" s="64"/>
      <c r="QM15" s="64"/>
      <c r="QN15" s="64"/>
      <c r="QO15" s="64"/>
      <c r="QP15" s="64"/>
      <c r="QQ15" s="64"/>
      <c r="QR15" s="64"/>
      <c r="QS15" s="64"/>
      <c r="QT15" s="64"/>
      <c r="QU15" s="64"/>
      <c r="QV15" s="64"/>
      <c r="QW15" s="64"/>
      <c r="QX15" s="64"/>
      <c r="QY15" s="64"/>
      <c r="QZ15" s="64"/>
      <c r="RA15" s="64"/>
      <c r="RB15" s="64"/>
      <c r="RC15" s="64"/>
      <c r="RD15" s="64"/>
      <c r="RE15" s="64"/>
      <c r="RF15" s="64"/>
      <c r="RG15" s="64"/>
      <c r="RH15" s="64"/>
      <c r="RI15" s="64"/>
      <c r="RJ15" s="64"/>
      <c r="RK15" s="64"/>
      <c r="RL15" s="64"/>
      <c r="RM15" s="64"/>
      <c r="RN15" s="64"/>
      <c r="RO15" s="64"/>
      <c r="RP15" s="64"/>
      <c r="RQ15" s="64"/>
      <c r="RR15" s="64"/>
      <c r="RS15" s="64"/>
      <c r="RT15" s="64"/>
      <c r="RU15" s="64"/>
      <c r="RV15" s="64"/>
      <c r="RW15" s="64"/>
      <c r="RX15" s="64"/>
      <c r="RY15" s="64"/>
      <c r="RZ15" s="64"/>
      <c r="SA15" s="64"/>
      <c r="SB15" s="64"/>
      <c r="SC15" s="64"/>
      <c r="SD15" s="64"/>
      <c r="SE15" s="64"/>
      <c r="SF15" s="64"/>
      <c r="SG15" s="64"/>
      <c r="SH15" s="64"/>
      <c r="SI15" s="64"/>
      <c r="SJ15" s="64"/>
      <c r="SK15" s="64"/>
      <c r="SL15" s="64"/>
      <c r="SM15" s="64"/>
      <c r="SN15" s="64"/>
      <c r="SO15" s="64"/>
      <c r="SP15" s="64"/>
      <c r="SQ15" s="64"/>
      <c r="SR15" s="64"/>
      <c r="SS15" s="64"/>
      <c r="ST15" s="64"/>
      <c r="SU15" s="64"/>
      <c r="SV15" s="64"/>
      <c r="SW15" s="64"/>
      <c r="SX15" s="64"/>
      <c r="SY15" s="64"/>
      <c r="SZ15" s="64"/>
      <c r="TA15" s="64"/>
      <c r="TB15" s="64"/>
      <c r="TC15" s="64"/>
      <c r="TD15" s="64"/>
      <c r="TE15" s="64"/>
      <c r="TF15" s="64"/>
      <c r="TG15" s="64"/>
      <c r="TH15" s="64"/>
      <c r="TI15" s="64"/>
      <c r="TJ15" s="64"/>
      <c r="TK15" s="64"/>
      <c r="TL15" s="64"/>
      <c r="TM15" s="64"/>
      <c r="TN15" s="64"/>
      <c r="TO15" s="64"/>
      <c r="TP15" s="64"/>
      <c r="TQ15" s="64"/>
      <c r="TR15" s="64"/>
      <c r="TS15" s="64"/>
      <c r="TT15" s="64"/>
      <c r="TU15" s="64"/>
      <c r="TV15" s="64"/>
      <c r="TW15" s="64"/>
      <c r="TX15" s="64"/>
      <c r="TY15" s="64"/>
      <c r="TZ15" s="64"/>
      <c r="UA15" s="64"/>
      <c r="UB15" s="64"/>
      <c r="UC15" s="64"/>
      <c r="UD15" s="64"/>
      <c r="UE15" s="64"/>
      <c r="UF15" s="64"/>
      <c r="UG15" s="64"/>
      <c r="UH15" s="64"/>
      <c r="UI15" s="64"/>
      <c r="UJ15" s="64"/>
      <c r="UK15" s="64"/>
      <c r="UL15" s="64"/>
      <c r="UM15" s="64"/>
      <c r="UN15" s="64"/>
      <c r="UO15" s="64"/>
      <c r="UP15" s="64"/>
      <c r="UQ15" s="64"/>
      <c r="UR15" s="64"/>
      <c r="US15" s="64"/>
      <c r="UT15" s="64"/>
      <c r="UU15" s="64"/>
      <c r="UV15" s="64"/>
      <c r="UW15" s="64"/>
      <c r="UX15" s="64"/>
      <c r="UY15" s="64"/>
      <c r="UZ15" s="64"/>
      <c r="VA15" s="64"/>
      <c r="VB15" s="64"/>
      <c r="VC15" s="64"/>
      <c r="VD15" s="64"/>
      <c r="VE15" s="64"/>
      <c r="VF15" s="64"/>
      <c r="VG15" s="64"/>
      <c r="VH15" s="64"/>
      <c r="VI15" s="64"/>
      <c r="VJ15" s="64"/>
      <c r="VK15" s="64"/>
      <c r="VL15" s="64"/>
      <c r="VM15" s="64"/>
      <c r="VN15" s="64"/>
      <c r="VO15" s="64"/>
      <c r="VP15" s="64"/>
      <c r="VQ15" s="64"/>
      <c r="VR15" s="64"/>
      <c r="VS15" s="64"/>
      <c r="VT15" s="64"/>
      <c r="VU15" s="64"/>
      <c r="VV15" s="64"/>
      <c r="VW15" s="64"/>
      <c r="VX15" s="64"/>
      <c r="VY15" s="64"/>
      <c r="VZ15" s="64"/>
      <c r="WA15" s="64"/>
      <c r="WB15" s="64"/>
      <c r="WC15" s="64"/>
      <c r="WD15" s="64"/>
      <c r="WE15" s="64"/>
      <c r="WF15" s="64"/>
      <c r="WG15" s="64"/>
      <c r="WH15" s="64"/>
      <c r="WI15" s="64"/>
      <c r="WJ15" s="64"/>
      <c r="WK15" s="64"/>
      <c r="WL15" s="64"/>
      <c r="WM15" s="64"/>
      <c r="WN15" s="64"/>
      <c r="WO15" s="64"/>
      <c r="WP15" s="64"/>
      <c r="WQ15" s="64"/>
      <c r="WR15" s="64"/>
      <c r="WS15" s="64"/>
      <c r="WT15" s="64"/>
      <c r="WU15" s="64"/>
      <c r="WV15" s="64"/>
      <c r="WW15" s="64"/>
      <c r="WX15" s="64"/>
      <c r="WY15" s="64"/>
      <c r="WZ15" s="64"/>
      <c r="XA15" s="64"/>
      <c r="XB15" s="64"/>
      <c r="XC15" s="64"/>
      <c r="XD15" s="64"/>
      <c r="XE15" s="64"/>
      <c r="XF15" s="64"/>
      <c r="XG15" s="64"/>
      <c r="XH15" s="64"/>
      <c r="XI15" s="64"/>
      <c r="XJ15" s="64"/>
      <c r="XK15" s="64"/>
      <c r="XL15" s="64"/>
      <c r="XM15" s="64"/>
      <c r="XN15" s="64"/>
      <c r="XO15" s="64"/>
      <c r="XP15" s="64"/>
      <c r="XQ15" s="64"/>
      <c r="XR15" s="64"/>
      <c r="XS15" s="64"/>
      <c r="XT15" s="64"/>
      <c r="XU15" s="64"/>
      <c r="XV15" s="64"/>
      <c r="XW15" s="64"/>
      <c r="XX15" s="64"/>
      <c r="XY15" s="64"/>
      <c r="XZ15" s="64"/>
      <c r="YA15" s="64"/>
      <c r="YB15" s="64"/>
      <c r="YC15" s="64"/>
      <c r="YD15" s="64"/>
      <c r="YE15" s="64"/>
      <c r="YF15" s="64"/>
      <c r="YG15" s="64"/>
      <c r="YH15" s="64"/>
      <c r="YI15" s="64"/>
      <c r="YJ15" s="64"/>
      <c r="YK15" s="64"/>
      <c r="YL15" s="64"/>
      <c r="YM15" s="64"/>
      <c r="YN15" s="64"/>
      <c r="YO15" s="64"/>
      <c r="YP15" s="64"/>
      <c r="YQ15" s="64"/>
      <c r="YR15" s="64"/>
      <c r="YS15" s="64"/>
      <c r="YT15" s="64"/>
      <c r="YU15" s="64"/>
      <c r="YV15" s="64"/>
      <c r="YW15" s="64"/>
      <c r="YX15" s="64"/>
      <c r="YY15" s="64"/>
      <c r="YZ15" s="64"/>
      <c r="ZA15" s="64"/>
      <c r="ZB15" s="64"/>
      <c r="ZC15" s="64"/>
      <c r="ZD15" s="64"/>
      <c r="ZE15" s="64"/>
      <c r="ZF15" s="64"/>
      <c r="ZG15" s="64"/>
      <c r="ZH15" s="64"/>
      <c r="ZI15" s="64"/>
      <c r="ZJ15" s="64"/>
      <c r="ZK15" s="64"/>
      <c r="ZL15" s="64"/>
      <c r="ZM15" s="64"/>
      <c r="ZN15" s="64"/>
      <c r="ZO15" s="64"/>
      <c r="ZP15" s="64"/>
      <c r="ZQ15" s="64"/>
      <c r="ZR15" s="64"/>
      <c r="ZS15" s="64"/>
      <c r="ZT15" s="64"/>
      <c r="ZU15" s="64"/>
      <c r="ZV15" s="64"/>
      <c r="ZW15" s="64"/>
      <c r="ZX15" s="64"/>
      <c r="ZY15" s="64"/>
      <c r="ZZ15" s="64"/>
      <c r="AAA15" s="64"/>
      <c r="AAB15" s="64"/>
      <c r="AAC15" s="64"/>
      <c r="AAD15" s="64"/>
      <c r="AAE15" s="64"/>
      <c r="AAF15" s="64"/>
      <c r="AAG15" s="64"/>
      <c r="AAH15" s="64"/>
      <c r="AAI15" s="64"/>
      <c r="AAJ15" s="64"/>
      <c r="AAK15" s="64"/>
      <c r="AAL15" s="64"/>
      <c r="AAM15" s="64"/>
      <c r="AAN15" s="64"/>
      <c r="AAO15" s="64"/>
      <c r="AAP15" s="64"/>
      <c r="AAQ15" s="64"/>
      <c r="AAR15" s="64"/>
      <c r="AAS15" s="64"/>
      <c r="AAT15" s="64"/>
      <c r="AAU15" s="64"/>
      <c r="AAV15" s="64"/>
      <c r="AAW15" s="64"/>
      <c r="AAX15" s="64"/>
      <c r="AAY15" s="64"/>
      <c r="AAZ15" s="64"/>
      <c r="ABA15" s="64"/>
      <c r="ABB15" s="64"/>
      <c r="ABC15" s="64"/>
      <c r="ABD15" s="64"/>
      <c r="ABE15" s="64"/>
      <c r="ABF15" s="64"/>
      <c r="ABG15" s="64"/>
      <c r="ABH15" s="64"/>
      <c r="ABI15" s="64"/>
      <c r="ABJ15" s="64"/>
      <c r="ABK15" s="64"/>
      <c r="ABL15" s="64"/>
      <c r="ABM15" s="64"/>
      <c r="ABN15" s="64"/>
      <c r="ABO15" s="64"/>
      <c r="ABP15" s="64"/>
      <c r="ABQ15" s="64"/>
      <c r="ABR15" s="64"/>
      <c r="ABS15" s="64"/>
      <c r="ABT15" s="64"/>
      <c r="ABU15" s="64"/>
      <c r="ABV15" s="64"/>
      <c r="ABW15" s="64"/>
      <c r="ABX15" s="64"/>
      <c r="ABY15" s="64"/>
      <c r="ABZ15" s="64"/>
      <c r="ACA15" s="64"/>
      <c r="ACB15" s="64"/>
      <c r="ACC15" s="64"/>
      <c r="ACD15" s="64"/>
      <c r="ACE15" s="64"/>
      <c r="ACF15" s="64"/>
      <c r="ACG15" s="64"/>
      <c r="ACH15" s="64"/>
      <c r="ACI15" s="64"/>
      <c r="ACJ15" s="64"/>
      <c r="ACK15" s="64"/>
      <c r="ACL15" s="64"/>
      <c r="ACM15" s="64"/>
      <c r="ACN15" s="64"/>
      <c r="ACO15" s="64"/>
      <c r="ACP15" s="64"/>
      <c r="ACQ15" s="64"/>
      <c r="ACR15" s="64"/>
      <c r="ACS15" s="64"/>
      <c r="ACT15" s="64"/>
      <c r="ACU15" s="64"/>
      <c r="ACV15" s="64"/>
      <c r="ACW15" s="64"/>
      <c r="ACX15" s="64"/>
      <c r="ACY15" s="64"/>
      <c r="ACZ15" s="64"/>
      <c r="ADA15" s="64"/>
      <c r="ADB15" s="64"/>
      <c r="ADC15" s="64"/>
      <c r="ADD15" s="64"/>
      <c r="ADE15" s="64"/>
      <c r="ADF15" s="64"/>
      <c r="ADG15" s="64"/>
      <c r="ADH15" s="64"/>
      <c r="ADI15" s="64"/>
      <c r="ADJ15" s="64"/>
      <c r="ADK15" s="64"/>
      <c r="ADL15" s="64"/>
      <c r="ADM15" s="64"/>
      <c r="ADN15" s="64"/>
      <c r="ADO15" s="64"/>
      <c r="ADP15" s="64"/>
      <c r="ADQ15" s="64"/>
      <c r="ADR15" s="64"/>
      <c r="ADS15" s="64"/>
      <c r="ADT15" s="64"/>
      <c r="ADU15" s="64"/>
      <c r="ADV15" s="64"/>
      <c r="ADW15" s="64"/>
      <c r="ADX15" s="64"/>
      <c r="ADY15" s="64"/>
      <c r="ADZ15" s="64"/>
      <c r="AEA15" s="64"/>
      <c r="AEB15" s="64"/>
      <c r="AEC15" s="64"/>
      <c r="AED15" s="64"/>
      <c r="AEE15" s="64"/>
      <c r="AEF15" s="64"/>
      <c r="AEG15" s="64"/>
      <c r="AEH15" s="64"/>
      <c r="AEI15" s="64"/>
      <c r="AEJ15" s="64"/>
      <c r="AEK15" s="64"/>
      <c r="AEL15" s="64"/>
      <c r="AEM15" s="64"/>
      <c r="AEN15" s="64"/>
      <c r="AEO15" s="64"/>
      <c r="AEP15" s="64"/>
      <c r="AEQ15" s="64"/>
      <c r="AER15" s="64"/>
      <c r="AES15" s="64"/>
      <c r="AET15" s="64"/>
      <c r="AEU15" s="64"/>
      <c r="AEV15" s="64"/>
      <c r="AEW15" s="64"/>
      <c r="AEX15" s="64"/>
      <c r="AEY15" s="64"/>
      <c r="AEZ15" s="64"/>
      <c r="AFA15" s="64"/>
      <c r="AFB15" s="64"/>
      <c r="AFC15" s="64"/>
      <c r="AFD15" s="64"/>
      <c r="AFE15" s="64"/>
      <c r="AFF15" s="64"/>
      <c r="AFG15" s="64"/>
      <c r="AFH15" s="64"/>
      <c r="AFI15" s="64"/>
      <c r="AFJ15" s="64"/>
      <c r="AFK15" s="64"/>
      <c r="AFL15" s="64"/>
      <c r="AFM15" s="64"/>
      <c r="AFN15" s="64"/>
      <c r="AFO15" s="64"/>
      <c r="AFP15" s="64"/>
      <c r="AFQ15" s="64"/>
      <c r="AFR15" s="64"/>
      <c r="AFS15" s="64"/>
      <c r="AFT15" s="64"/>
      <c r="AFU15" s="64"/>
      <c r="AFV15" s="64"/>
      <c r="AFW15" s="64"/>
      <c r="AFX15" s="64"/>
      <c r="AFY15" s="64"/>
      <c r="AFZ15" s="64"/>
      <c r="AGA15" s="64"/>
      <c r="AGB15" s="64"/>
      <c r="AGC15" s="64"/>
      <c r="AGD15" s="64"/>
      <c r="AGE15" s="64"/>
      <c r="AGF15" s="64"/>
      <c r="AGG15" s="64"/>
      <c r="AGH15" s="64"/>
      <c r="AGI15" s="64"/>
      <c r="AGJ15" s="64"/>
      <c r="AGK15" s="64"/>
      <c r="AGL15" s="64"/>
      <c r="AGM15" s="64"/>
      <c r="AGN15" s="64"/>
      <c r="AGO15" s="64"/>
      <c r="AGP15" s="64"/>
      <c r="AGQ15" s="64"/>
      <c r="AGR15" s="64"/>
      <c r="AGS15" s="64"/>
      <c r="AGT15" s="64"/>
      <c r="AGU15" s="64"/>
      <c r="AGV15" s="64"/>
      <c r="AGW15" s="64"/>
      <c r="AGX15" s="64"/>
      <c r="AGY15" s="64"/>
      <c r="AGZ15" s="64"/>
      <c r="AHA15" s="64"/>
      <c r="AHB15" s="64"/>
      <c r="AHC15" s="64"/>
      <c r="AHD15" s="64"/>
      <c r="AHE15" s="64"/>
      <c r="AHF15" s="64"/>
      <c r="AHG15" s="64"/>
      <c r="AHH15" s="64"/>
      <c r="AHI15" s="64"/>
      <c r="AHJ15" s="64"/>
      <c r="AHK15" s="64"/>
      <c r="AHL15" s="64"/>
      <c r="AHM15" s="64"/>
      <c r="AHN15" s="64"/>
      <c r="AHO15" s="64"/>
      <c r="AHP15" s="64"/>
      <c r="AHQ15" s="64"/>
      <c r="AHR15" s="64"/>
      <c r="AHS15" s="64"/>
      <c r="AHT15" s="64"/>
      <c r="AHU15" s="64"/>
      <c r="AHV15" s="64"/>
      <c r="AHW15" s="64"/>
      <c r="AHX15" s="64"/>
      <c r="AHY15" s="64"/>
      <c r="AHZ15" s="64"/>
      <c r="AIA15" s="64"/>
      <c r="AIB15" s="64"/>
      <c r="AIC15" s="64"/>
      <c r="AID15" s="64"/>
      <c r="AIE15" s="64"/>
      <c r="AIF15" s="64"/>
      <c r="AIG15" s="64"/>
      <c r="AIH15" s="64"/>
      <c r="AII15" s="64"/>
      <c r="AIJ15" s="64"/>
      <c r="AIK15" s="64"/>
      <c r="AIL15" s="64"/>
      <c r="AIM15" s="64"/>
      <c r="AIN15" s="64"/>
      <c r="AIO15" s="64"/>
      <c r="AIP15" s="64"/>
      <c r="AIQ15" s="64"/>
      <c r="AIR15" s="64"/>
      <c r="AIS15" s="64"/>
      <c r="AIT15" s="64"/>
      <c r="AIU15" s="64"/>
      <c r="AIV15" s="64"/>
      <c r="AIW15" s="64"/>
      <c r="AIX15" s="64"/>
      <c r="AIY15" s="64"/>
      <c r="AIZ15" s="64"/>
      <c r="AJA15" s="64"/>
      <c r="AJB15" s="64"/>
      <c r="AJC15" s="64"/>
      <c r="AJD15" s="64"/>
      <c r="AJE15" s="64"/>
      <c r="AJF15" s="64"/>
      <c r="AJG15" s="64"/>
      <c r="AJH15" s="64"/>
      <c r="AJI15" s="64"/>
      <c r="AJJ15" s="64"/>
      <c r="AJK15" s="64"/>
      <c r="AJL15" s="64"/>
      <c r="AJM15" s="64"/>
      <c r="AJN15" s="64"/>
      <c r="AJO15" s="64"/>
      <c r="AJP15" s="64"/>
      <c r="AJQ15" s="64"/>
      <c r="AJR15" s="64"/>
      <c r="AJS15" s="64"/>
      <c r="AJT15" s="64"/>
      <c r="AJU15" s="64"/>
      <c r="AJV15" s="64"/>
      <c r="AJW15" s="64"/>
      <c r="AJX15" s="64"/>
      <c r="AJY15" s="64"/>
      <c r="AJZ15" s="64"/>
      <c r="AKA15" s="64"/>
      <c r="AKB15" s="64"/>
      <c r="AKC15" s="64"/>
      <c r="AKD15" s="64"/>
      <c r="AKE15" s="64"/>
      <c r="AKF15" s="64"/>
      <c r="AKG15" s="64"/>
      <c r="AKH15" s="64"/>
      <c r="AKI15" s="64"/>
      <c r="AKJ15" s="64"/>
      <c r="AKK15" s="64"/>
      <c r="AKL15" s="64"/>
      <c r="AKM15" s="64"/>
      <c r="AKN15" s="64"/>
      <c r="AKO15" s="64"/>
      <c r="AKP15" s="64"/>
      <c r="AKQ15" s="64"/>
      <c r="AKR15" s="64"/>
      <c r="AKS15" s="64"/>
      <c r="AKT15" s="64"/>
      <c r="AKU15" s="64"/>
      <c r="AKV15" s="64"/>
      <c r="AKW15" s="64"/>
      <c r="AKX15" s="64"/>
      <c r="AKY15" s="64"/>
      <c r="AKZ15" s="64"/>
      <c r="ALA15" s="64"/>
      <c r="ALB15" s="64"/>
      <c r="ALC15" s="64"/>
      <c r="ALD15" s="64"/>
      <c r="ALE15" s="64"/>
      <c r="ALF15" s="64"/>
      <c r="ALG15" s="64"/>
      <c r="ALH15" s="64"/>
      <c r="ALI15" s="64"/>
      <c r="ALJ15" s="64"/>
      <c r="ALK15" s="64"/>
      <c r="ALL15" s="64"/>
      <c r="ALM15" s="64"/>
      <c r="ALN15" s="64"/>
      <c r="ALO15" s="64"/>
      <c r="ALP15" s="64"/>
      <c r="ALQ15" s="64"/>
      <c r="ALR15" s="64"/>
      <c r="ALS15" s="64"/>
      <c r="ALT15" s="64"/>
      <c r="ALU15" s="64"/>
      <c r="ALV15" s="64"/>
      <c r="ALW15" s="64"/>
      <c r="ALX15" s="64"/>
      <c r="ALY15" s="64"/>
      <c r="ALZ15" s="64"/>
      <c r="AMA15" s="64"/>
      <c r="AMB15" s="64"/>
      <c r="AMC15" s="64"/>
      <c r="AMD15" s="64"/>
      <c r="AME15" s="64"/>
      <c r="AMF15" s="64"/>
      <c r="AMG15" s="64"/>
      <c r="AMH15" s="64"/>
      <c r="AMI15" s="64"/>
      <c r="AMJ15" s="64"/>
      <c r="AMK15" s="64"/>
      <c r="AML15" s="64"/>
      <c r="AMM15" s="64"/>
      <c r="AMN15" s="64"/>
      <c r="AMO15" s="64"/>
      <c r="AMP15" s="64"/>
      <c r="AMQ15" s="64"/>
      <c r="AMR15" s="64"/>
      <c r="AMS15" s="64"/>
      <c r="AMT15" s="64"/>
      <c r="AMU15" s="64"/>
      <c r="AMV15" s="64"/>
      <c r="AMW15" s="64"/>
      <c r="AMX15" s="64"/>
      <c r="AMY15" s="64"/>
      <c r="AMZ15" s="64"/>
      <c r="ANA15" s="64"/>
      <c r="ANB15" s="64"/>
      <c r="ANC15" s="64"/>
      <c r="AND15" s="64"/>
      <c r="ANE15" s="64"/>
      <c r="ANF15" s="64"/>
      <c r="ANG15" s="64"/>
      <c r="ANH15" s="64"/>
      <c r="ANI15" s="64"/>
      <c r="ANJ15" s="64"/>
      <c r="ANK15" s="64"/>
      <c r="ANL15" s="64"/>
      <c r="ANM15" s="64"/>
      <c r="ANN15" s="64"/>
      <c r="ANO15" s="64"/>
      <c r="ANP15" s="64"/>
      <c r="ANQ15" s="64"/>
      <c r="ANR15" s="64"/>
      <c r="ANS15" s="64"/>
      <c r="ANT15" s="64"/>
      <c r="ANU15" s="64"/>
      <c r="ANV15" s="64"/>
      <c r="ANW15" s="64"/>
      <c r="ANX15" s="64"/>
      <c r="ANY15" s="64"/>
      <c r="ANZ15" s="64"/>
      <c r="AOA15" s="64"/>
      <c r="AOB15" s="64"/>
      <c r="AOC15" s="64"/>
      <c r="AOD15" s="64"/>
      <c r="AOE15" s="64"/>
      <c r="AOF15" s="64"/>
      <c r="AOG15" s="64"/>
      <c r="AOH15" s="64"/>
      <c r="AOI15" s="64"/>
      <c r="AOJ15" s="64"/>
      <c r="AOK15" s="64"/>
      <c r="AOL15" s="64"/>
      <c r="AOM15" s="64"/>
      <c r="AON15" s="64"/>
      <c r="AOO15" s="64"/>
      <c r="AOP15" s="64"/>
      <c r="AOQ15" s="64"/>
      <c r="AOR15" s="64"/>
      <c r="AOS15" s="64"/>
      <c r="AOT15" s="64"/>
      <c r="AOU15" s="64"/>
      <c r="AOV15" s="64"/>
      <c r="AOW15" s="64"/>
      <c r="AOX15" s="64"/>
      <c r="AOY15" s="64"/>
      <c r="AOZ15" s="64"/>
      <c r="APA15" s="64"/>
      <c r="APB15" s="64"/>
      <c r="APC15" s="64"/>
      <c r="APD15" s="64"/>
      <c r="APE15" s="64"/>
      <c r="APF15" s="64"/>
      <c r="APG15" s="64"/>
      <c r="APH15" s="64"/>
      <c r="API15" s="64"/>
      <c r="APJ15" s="64"/>
      <c r="APK15" s="64"/>
      <c r="APL15" s="64"/>
      <c r="APM15" s="64"/>
      <c r="APN15" s="64"/>
      <c r="APO15" s="64"/>
      <c r="APP15" s="64"/>
      <c r="APQ15" s="64"/>
      <c r="APR15" s="64"/>
      <c r="APS15" s="64"/>
      <c r="APT15" s="64"/>
      <c r="APU15" s="64"/>
      <c r="APV15" s="64"/>
      <c r="APW15" s="64"/>
      <c r="APX15" s="64"/>
      <c r="APY15" s="64"/>
      <c r="APZ15" s="64"/>
      <c r="AQA15" s="64"/>
      <c r="AQB15" s="64"/>
      <c r="AQC15" s="64"/>
      <c r="AQD15" s="64"/>
      <c r="AQE15" s="64"/>
      <c r="AQF15" s="64"/>
      <c r="AQG15" s="64"/>
      <c r="AQH15" s="64"/>
      <c r="AQI15" s="64"/>
      <c r="AQJ15" s="64"/>
      <c r="AQK15" s="64"/>
      <c r="AQL15" s="64"/>
      <c r="AQM15" s="64"/>
      <c r="AQN15" s="64"/>
      <c r="AQO15" s="64"/>
      <c r="AQP15" s="64"/>
      <c r="AQQ15" s="64"/>
      <c r="AQR15" s="64"/>
      <c r="AQS15" s="64"/>
      <c r="AQT15" s="64"/>
      <c r="AQU15" s="64"/>
      <c r="AQV15" s="64"/>
      <c r="AQW15" s="64"/>
      <c r="AQX15" s="64"/>
      <c r="AQY15" s="64"/>
      <c r="AQZ15" s="64"/>
      <c r="ARA15" s="64"/>
      <c r="ARB15" s="64"/>
      <c r="ARC15" s="64"/>
      <c r="ARD15" s="64"/>
      <c r="ARE15" s="64"/>
      <c r="ARF15" s="64"/>
      <c r="ARG15" s="64"/>
      <c r="ARH15" s="64"/>
      <c r="ARI15" s="64"/>
      <c r="ARJ15" s="64"/>
      <c r="ARK15" s="64"/>
      <c r="ARL15" s="64"/>
      <c r="ARM15" s="64"/>
      <c r="ARN15" s="64"/>
      <c r="ARO15" s="64"/>
      <c r="ARP15" s="64"/>
      <c r="ARQ15" s="64"/>
      <c r="ARR15" s="64"/>
      <c r="ARS15" s="64"/>
      <c r="ART15" s="64"/>
      <c r="ARU15" s="64"/>
      <c r="ARV15" s="64"/>
      <c r="ARW15" s="64"/>
      <c r="ARX15" s="64"/>
      <c r="ARY15" s="64"/>
      <c r="ARZ15" s="64"/>
      <c r="ASA15" s="64"/>
      <c r="ASB15" s="64"/>
      <c r="ASC15" s="64"/>
      <c r="ASD15" s="64"/>
      <c r="ASE15" s="64"/>
      <c r="ASF15" s="64"/>
      <c r="ASG15" s="64"/>
      <c r="ASH15" s="64"/>
      <c r="ASI15" s="64"/>
      <c r="ASJ15" s="64"/>
      <c r="ASK15" s="64"/>
      <c r="ASL15" s="64"/>
      <c r="ASM15" s="64"/>
      <c r="ASN15" s="64"/>
      <c r="ASO15" s="64"/>
      <c r="ASP15" s="64"/>
      <c r="ASQ15" s="64"/>
      <c r="ASR15" s="64"/>
      <c r="ASS15" s="64"/>
      <c r="AST15" s="64"/>
      <c r="ASU15" s="64"/>
      <c r="ASV15" s="64"/>
      <c r="ASW15" s="64"/>
      <c r="ASX15" s="64"/>
      <c r="ASY15" s="64"/>
      <c r="ASZ15" s="64"/>
      <c r="ATA15" s="64"/>
      <c r="ATB15" s="64"/>
      <c r="ATC15" s="64"/>
      <c r="ATD15" s="64"/>
      <c r="ATE15" s="64"/>
      <c r="ATF15" s="64"/>
      <c r="ATG15" s="64"/>
      <c r="ATH15" s="64"/>
      <c r="ATI15" s="64"/>
      <c r="ATJ15" s="64"/>
      <c r="ATK15" s="64"/>
      <c r="ATL15" s="64"/>
      <c r="ATM15" s="64"/>
      <c r="ATN15" s="64"/>
      <c r="ATO15" s="64"/>
      <c r="ATP15" s="64"/>
      <c r="ATQ15" s="64"/>
      <c r="ATR15" s="64"/>
      <c r="ATS15" s="64"/>
      <c r="ATT15" s="64"/>
      <c r="ATU15" s="64"/>
      <c r="ATV15" s="64"/>
      <c r="ATW15" s="64"/>
      <c r="ATX15" s="64"/>
      <c r="ATY15" s="64"/>
      <c r="ATZ15" s="64"/>
      <c r="AUA15" s="64"/>
      <c r="AUB15" s="64"/>
      <c r="AUC15" s="64"/>
      <c r="AUD15" s="64"/>
      <c r="AUE15" s="64"/>
      <c r="AUF15" s="64"/>
      <c r="AUG15" s="64"/>
      <c r="AUH15" s="64"/>
      <c r="AUI15" s="64"/>
      <c r="AUJ15" s="64"/>
      <c r="AUK15" s="64"/>
      <c r="AUL15" s="64"/>
      <c r="AUM15" s="64"/>
      <c r="AUN15" s="64"/>
      <c r="AUO15" s="64"/>
      <c r="AUP15" s="64"/>
      <c r="AUQ15" s="64"/>
      <c r="AUR15" s="64"/>
      <c r="AUS15" s="64"/>
      <c r="AUT15" s="64"/>
      <c r="AUU15" s="64"/>
      <c r="AUV15" s="64"/>
      <c r="AUW15" s="64"/>
      <c r="AUX15" s="64"/>
      <c r="AUY15" s="64"/>
      <c r="AUZ15" s="64"/>
      <c r="AVA15" s="64"/>
      <c r="AVB15" s="64"/>
      <c r="AVC15" s="64"/>
      <c r="AVD15" s="64"/>
      <c r="AVE15" s="64"/>
      <c r="AVF15" s="64"/>
      <c r="AVG15" s="64"/>
      <c r="AVH15" s="64"/>
      <c r="AVI15" s="64"/>
      <c r="AVJ15" s="64"/>
      <c r="AVK15" s="64"/>
      <c r="AVL15" s="64"/>
      <c r="AVM15" s="64"/>
      <c r="AVN15" s="64"/>
      <c r="AVO15" s="64"/>
      <c r="AVP15" s="64"/>
      <c r="AVQ15" s="64"/>
      <c r="AVR15" s="64"/>
      <c r="AVS15" s="64"/>
      <c r="AVT15" s="64"/>
      <c r="AVU15" s="64"/>
      <c r="AVV15" s="64"/>
      <c r="AVW15" s="64"/>
      <c r="AVX15" s="64"/>
      <c r="AVY15" s="64"/>
      <c r="AVZ15" s="64"/>
      <c r="AWA15" s="64"/>
      <c r="AWB15" s="64"/>
      <c r="AWC15" s="64"/>
      <c r="AWD15" s="64"/>
      <c r="AWE15" s="64"/>
      <c r="AWF15" s="64"/>
      <c r="AWG15" s="64"/>
      <c r="AWH15" s="64"/>
      <c r="AWI15" s="64"/>
      <c r="AWJ15" s="64"/>
      <c r="AWK15" s="64"/>
      <c r="AWL15" s="64"/>
      <c r="AWM15" s="64"/>
      <c r="AWN15" s="64"/>
      <c r="AWO15" s="64"/>
      <c r="AWP15" s="64"/>
      <c r="AWQ15" s="64"/>
      <c r="AWR15" s="64"/>
      <c r="AWS15" s="64"/>
      <c r="AWT15" s="64"/>
      <c r="AWU15" s="64"/>
      <c r="AWV15" s="64"/>
      <c r="AWW15" s="64"/>
      <c r="AWX15" s="64"/>
      <c r="AWY15" s="64"/>
      <c r="AWZ15" s="64"/>
      <c r="AXA15" s="64"/>
      <c r="AXB15" s="64"/>
      <c r="AXC15" s="64"/>
      <c r="AXD15" s="64"/>
      <c r="AXE15" s="64"/>
      <c r="AXF15" s="64"/>
      <c r="AXG15" s="64"/>
      <c r="AXH15" s="64"/>
      <c r="AXI15" s="64"/>
      <c r="AXJ15" s="64"/>
      <c r="AXK15" s="64"/>
      <c r="AXL15" s="64"/>
      <c r="AXM15" s="64"/>
      <c r="AXN15" s="64"/>
      <c r="AXO15" s="64"/>
      <c r="AXP15" s="64"/>
      <c r="AXQ15" s="64"/>
      <c r="AXR15" s="64"/>
      <c r="AXS15" s="64"/>
      <c r="AXT15" s="64"/>
      <c r="AXU15" s="64"/>
      <c r="AXV15" s="64"/>
      <c r="AXW15" s="64"/>
      <c r="AXX15" s="64"/>
      <c r="AXY15" s="64"/>
      <c r="AXZ15" s="64"/>
      <c r="AYA15" s="64"/>
      <c r="AYB15" s="64"/>
      <c r="AYC15" s="64"/>
      <c r="AYD15" s="64"/>
      <c r="AYE15" s="64"/>
      <c r="AYF15" s="64"/>
      <c r="AYG15" s="64"/>
      <c r="AYH15" s="64"/>
      <c r="AYI15" s="64"/>
      <c r="AYJ15" s="64"/>
      <c r="AYK15" s="64"/>
      <c r="AYL15" s="64"/>
      <c r="AYM15" s="64"/>
      <c r="AYN15" s="64"/>
      <c r="AYO15" s="64"/>
      <c r="AYP15" s="64"/>
      <c r="AYQ15" s="64"/>
      <c r="AYR15" s="64"/>
      <c r="AYS15" s="64"/>
      <c r="AYT15" s="64"/>
      <c r="AYU15" s="64"/>
      <c r="AYV15" s="64"/>
      <c r="AYW15" s="64"/>
      <c r="AYX15" s="64"/>
      <c r="AYY15" s="64"/>
      <c r="AYZ15" s="64"/>
      <c r="AZA15" s="64"/>
      <c r="AZB15" s="64"/>
      <c r="AZC15" s="64"/>
      <c r="AZD15" s="64"/>
      <c r="AZE15" s="64"/>
      <c r="AZF15" s="64"/>
      <c r="AZG15" s="64"/>
      <c r="AZH15" s="64"/>
      <c r="AZI15" s="64"/>
      <c r="AZJ15" s="64"/>
      <c r="AZK15" s="64"/>
      <c r="AZL15" s="64"/>
      <c r="AZM15" s="64"/>
      <c r="AZN15" s="64"/>
      <c r="AZO15" s="64"/>
      <c r="AZP15" s="64"/>
      <c r="AZQ15" s="64"/>
      <c r="AZR15" s="64"/>
      <c r="AZS15" s="64"/>
      <c r="AZT15" s="64"/>
      <c r="AZU15" s="64"/>
      <c r="AZV15" s="64"/>
      <c r="AZW15" s="64"/>
      <c r="AZX15" s="64"/>
      <c r="AZY15" s="64"/>
      <c r="AZZ15" s="64"/>
      <c r="BAA15" s="64"/>
      <c r="BAB15" s="64"/>
      <c r="BAC15" s="64"/>
      <c r="BAD15" s="64"/>
      <c r="BAE15" s="64"/>
      <c r="BAF15" s="64"/>
      <c r="BAG15" s="64"/>
      <c r="BAH15" s="64"/>
      <c r="BAI15" s="64"/>
      <c r="BAJ15" s="64"/>
      <c r="BAK15" s="64"/>
      <c r="BAL15" s="64"/>
      <c r="BAM15" s="64"/>
      <c r="BAN15" s="64"/>
      <c r="BAO15" s="64"/>
      <c r="BAP15" s="64"/>
      <c r="BAQ15" s="64"/>
      <c r="BAR15" s="64"/>
      <c r="BAS15" s="64"/>
      <c r="BAT15" s="64"/>
      <c r="BAU15" s="64"/>
      <c r="BAV15" s="64"/>
      <c r="BAW15" s="64"/>
      <c r="BAX15" s="64"/>
      <c r="BAY15" s="64"/>
      <c r="BAZ15" s="64"/>
      <c r="BBA15" s="64"/>
      <c r="BBB15" s="64"/>
      <c r="BBC15" s="64"/>
      <c r="BBD15" s="64"/>
      <c r="BBE15" s="64"/>
      <c r="BBF15" s="64"/>
      <c r="BBG15" s="64"/>
      <c r="BBH15" s="64"/>
      <c r="BBI15" s="64"/>
      <c r="BBJ15" s="64"/>
      <c r="BBK15" s="64"/>
      <c r="BBL15" s="64"/>
      <c r="BBM15" s="64"/>
      <c r="BBN15" s="64"/>
      <c r="BBO15" s="64"/>
      <c r="BBP15" s="64"/>
      <c r="BBQ15" s="64"/>
      <c r="BBR15" s="64"/>
      <c r="BBS15" s="64"/>
      <c r="BBT15" s="64"/>
      <c r="BBU15" s="64"/>
      <c r="BBV15" s="64"/>
      <c r="BBW15" s="64"/>
      <c r="BBX15" s="64"/>
      <c r="BBY15" s="64"/>
      <c r="BBZ15" s="64"/>
      <c r="BCA15" s="64"/>
      <c r="BCB15" s="64"/>
      <c r="BCC15" s="64"/>
      <c r="BCD15" s="64"/>
      <c r="BCE15" s="64"/>
      <c r="BCF15" s="64"/>
      <c r="BCG15" s="64"/>
      <c r="BCH15" s="64"/>
      <c r="BCI15" s="64"/>
      <c r="BCJ15" s="64"/>
      <c r="BCK15" s="64"/>
      <c r="BCL15" s="64"/>
      <c r="BCM15" s="64"/>
      <c r="BCN15" s="64"/>
      <c r="BCO15" s="64"/>
      <c r="BCP15" s="64"/>
      <c r="BCQ15" s="64"/>
      <c r="BCR15" s="64"/>
      <c r="BCS15" s="64"/>
      <c r="BCT15" s="64"/>
      <c r="BCU15" s="64"/>
      <c r="BCV15" s="64"/>
      <c r="BCW15" s="64"/>
      <c r="BCX15" s="64"/>
      <c r="BCY15" s="64"/>
      <c r="BCZ15" s="64"/>
      <c r="BDA15" s="64"/>
      <c r="BDB15" s="64"/>
      <c r="BDC15" s="64"/>
      <c r="BDD15" s="64"/>
      <c r="BDE15" s="64"/>
      <c r="BDF15" s="64"/>
      <c r="BDG15" s="64"/>
      <c r="BDH15" s="64"/>
      <c r="BDI15" s="64"/>
      <c r="BDJ15" s="64"/>
      <c r="BDK15" s="64"/>
      <c r="BDL15" s="64"/>
      <c r="BDM15" s="64"/>
      <c r="BDN15" s="64"/>
      <c r="BDO15" s="64"/>
      <c r="BDP15" s="64"/>
      <c r="BDQ15" s="64"/>
      <c r="BDR15" s="64"/>
      <c r="BDS15" s="64"/>
      <c r="BDT15" s="64"/>
      <c r="BDU15" s="64"/>
      <c r="BDV15" s="64"/>
      <c r="BDW15" s="64"/>
      <c r="BDX15" s="64"/>
      <c r="BDY15" s="64"/>
      <c r="BDZ15" s="64"/>
      <c r="BEA15" s="64"/>
      <c r="BEB15" s="64"/>
      <c r="BEC15" s="64"/>
      <c r="BED15" s="64"/>
      <c r="BEE15" s="64"/>
      <c r="BEF15" s="64"/>
      <c r="BEG15" s="64"/>
      <c r="BEH15" s="64"/>
      <c r="BEI15" s="64"/>
      <c r="BEJ15" s="64"/>
      <c r="BEK15" s="64"/>
      <c r="BEL15" s="64"/>
      <c r="BEM15" s="64"/>
      <c r="BEN15" s="64"/>
      <c r="BEO15" s="64"/>
      <c r="BEP15" s="64"/>
      <c r="BEQ15" s="64"/>
      <c r="BER15" s="64"/>
      <c r="BES15" s="64"/>
      <c r="BET15" s="64"/>
      <c r="BEU15" s="64"/>
      <c r="BEV15" s="64"/>
      <c r="BEW15" s="64"/>
      <c r="BEX15" s="64"/>
      <c r="BEY15" s="64"/>
      <c r="BEZ15" s="64"/>
      <c r="BFA15" s="64"/>
      <c r="BFB15" s="64"/>
      <c r="BFC15" s="64"/>
      <c r="BFD15" s="64"/>
      <c r="BFE15" s="64"/>
      <c r="BFF15" s="64"/>
      <c r="BFG15" s="64"/>
      <c r="BFH15" s="64"/>
      <c r="BFI15" s="64"/>
      <c r="BFJ15" s="64"/>
      <c r="BFK15" s="64"/>
      <c r="BFL15" s="64"/>
      <c r="BFM15" s="64"/>
      <c r="BFN15" s="64"/>
      <c r="BFO15" s="64"/>
      <c r="BFP15" s="64"/>
      <c r="BFQ15" s="64"/>
      <c r="BFR15" s="64"/>
      <c r="BFS15" s="64"/>
      <c r="BFT15" s="64"/>
      <c r="BFU15" s="64"/>
      <c r="BFV15" s="64"/>
      <c r="BFW15" s="64"/>
      <c r="BFX15" s="64"/>
      <c r="BFY15" s="64"/>
      <c r="BFZ15" s="64"/>
      <c r="BGA15" s="64"/>
      <c r="BGB15" s="64"/>
      <c r="BGC15" s="64"/>
      <c r="BGD15" s="64"/>
      <c r="BGE15" s="64"/>
      <c r="BGF15" s="64"/>
      <c r="BGG15" s="64"/>
      <c r="BGH15" s="64"/>
      <c r="BGI15" s="64"/>
      <c r="BGJ15" s="64"/>
      <c r="BGK15" s="64"/>
      <c r="BGL15" s="64"/>
      <c r="BGM15" s="64"/>
      <c r="BGN15" s="64"/>
      <c r="BGO15" s="64"/>
      <c r="BGP15" s="64"/>
      <c r="BGQ15" s="64"/>
      <c r="BGR15" s="64"/>
      <c r="BGS15" s="64"/>
      <c r="BGT15" s="64"/>
      <c r="BGU15" s="64"/>
      <c r="BGV15" s="64"/>
      <c r="BGW15" s="64"/>
      <c r="BGX15" s="64"/>
      <c r="BGY15" s="64"/>
      <c r="BGZ15" s="64"/>
      <c r="BHA15" s="64"/>
      <c r="BHB15" s="64"/>
      <c r="BHC15" s="64"/>
      <c r="BHD15" s="64"/>
      <c r="BHE15" s="64"/>
      <c r="BHF15" s="64"/>
      <c r="BHG15" s="64"/>
      <c r="BHH15" s="64"/>
      <c r="BHI15" s="64"/>
      <c r="BHJ15" s="64"/>
      <c r="BHK15" s="64"/>
      <c r="BHL15" s="64"/>
      <c r="BHM15" s="64"/>
      <c r="BHN15" s="64"/>
      <c r="BHO15" s="64"/>
      <c r="BHP15" s="64"/>
      <c r="BHQ15" s="64"/>
      <c r="BHR15" s="64"/>
      <c r="BHS15" s="64"/>
      <c r="BHT15" s="64"/>
      <c r="BHU15" s="64"/>
      <c r="BHV15" s="64"/>
      <c r="BHW15" s="64"/>
      <c r="BHX15" s="64"/>
      <c r="BHY15" s="64"/>
      <c r="BHZ15" s="64"/>
      <c r="BIA15" s="64"/>
      <c r="BIB15" s="64"/>
      <c r="BIC15" s="64"/>
      <c r="BID15" s="64"/>
      <c r="BIE15" s="64"/>
      <c r="BIF15" s="64"/>
      <c r="BIG15" s="64"/>
      <c r="BIH15" s="64"/>
      <c r="BII15" s="64"/>
      <c r="BIJ15" s="64"/>
      <c r="BIK15" s="64"/>
      <c r="BIL15" s="64"/>
      <c r="BIM15" s="64"/>
      <c r="BIN15" s="64"/>
      <c r="BIO15" s="64"/>
      <c r="BIP15" s="64"/>
      <c r="BIQ15" s="64"/>
      <c r="BIR15" s="64"/>
      <c r="BIS15" s="64"/>
      <c r="BIT15" s="64"/>
      <c r="BIU15" s="64"/>
      <c r="BIV15" s="64"/>
      <c r="BIW15" s="64"/>
      <c r="BIX15" s="64"/>
      <c r="BIY15" s="64"/>
      <c r="BIZ15" s="64"/>
      <c r="BJA15" s="64"/>
      <c r="BJB15" s="64"/>
      <c r="BJC15" s="64"/>
      <c r="BJD15" s="64"/>
      <c r="BJE15" s="64"/>
      <c r="BJF15" s="64"/>
      <c r="BJG15" s="64"/>
      <c r="BJH15" s="64"/>
      <c r="BJI15" s="64"/>
      <c r="BJJ15" s="64"/>
      <c r="BJK15" s="64"/>
      <c r="BJL15" s="64"/>
      <c r="BJM15" s="64"/>
      <c r="BJN15" s="64"/>
      <c r="BJO15" s="64"/>
      <c r="BJP15" s="64"/>
      <c r="BJQ15" s="64"/>
      <c r="BJR15" s="64"/>
      <c r="BJS15" s="64"/>
      <c r="BJT15" s="64"/>
      <c r="BJU15" s="64"/>
      <c r="BJV15" s="64"/>
      <c r="BJW15" s="64"/>
      <c r="BJX15" s="64"/>
      <c r="BJY15" s="64"/>
      <c r="BJZ15" s="64"/>
      <c r="BKA15" s="64"/>
      <c r="BKB15" s="64"/>
      <c r="BKC15" s="64"/>
      <c r="BKD15" s="64"/>
      <c r="BKE15" s="64"/>
      <c r="BKF15" s="64"/>
      <c r="BKG15" s="64"/>
      <c r="BKH15" s="64"/>
      <c r="BKI15" s="64"/>
      <c r="BKJ15" s="64"/>
      <c r="BKK15" s="64"/>
      <c r="BKL15" s="64"/>
      <c r="BKM15" s="64"/>
      <c r="BKN15" s="64"/>
      <c r="BKO15" s="64"/>
      <c r="BKP15" s="64"/>
      <c r="BKQ15" s="64"/>
      <c r="BKR15" s="64"/>
      <c r="BKS15" s="64"/>
      <c r="BKT15" s="64"/>
      <c r="BKU15" s="64"/>
      <c r="BKV15" s="64"/>
      <c r="BKW15" s="64"/>
      <c r="BKX15" s="64"/>
      <c r="BKY15" s="64"/>
      <c r="BKZ15" s="64"/>
      <c r="BLA15" s="64"/>
      <c r="BLB15" s="64"/>
      <c r="BLC15" s="64"/>
      <c r="BLD15" s="64"/>
      <c r="BLE15" s="64"/>
      <c r="BLF15" s="64"/>
      <c r="BLG15" s="64"/>
      <c r="BLH15" s="64"/>
      <c r="BLI15" s="64"/>
      <c r="BLJ15" s="64"/>
      <c r="BLK15" s="64"/>
      <c r="BLL15" s="64"/>
      <c r="BLM15" s="64"/>
      <c r="BLN15" s="64"/>
      <c r="BLO15" s="64"/>
      <c r="BLP15" s="64"/>
      <c r="BLQ15" s="64"/>
      <c r="BLR15" s="64"/>
      <c r="BLS15" s="64"/>
      <c r="BLT15" s="64"/>
      <c r="BLU15" s="64"/>
      <c r="BLV15" s="64"/>
      <c r="BLW15" s="64"/>
      <c r="BLX15" s="64"/>
      <c r="BLY15" s="64"/>
      <c r="BLZ15" s="64"/>
      <c r="BMA15" s="64"/>
      <c r="BMB15" s="64"/>
      <c r="BMC15" s="64"/>
      <c r="BMD15" s="64"/>
      <c r="BME15" s="64"/>
      <c r="BMF15" s="64"/>
      <c r="BMG15" s="64"/>
      <c r="BMH15" s="64"/>
      <c r="BMI15" s="64"/>
      <c r="BMJ15" s="64"/>
      <c r="BMK15" s="64"/>
      <c r="BML15" s="64"/>
      <c r="BMM15" s="64"/>
      <c r="BMN15" s="64"/>
      <c r="BMO15" s="64"/>
      <c r="BMP15" s="64"/>
      <c r="BMQ15" s="64"/>
      <c r="BMR15" s="64"/>
      <c r="BMS15" s="64"/>
      <c r="BMT15" s="64"/>
      <c r="BMU15" s="64"/>
      <c r="BMV15" s="64"/>
      <c r="BMW15" s="64"/>
      <c r="BMX15" s="64"/>
      <c r="BMY15" s="64"/>
      <c r="BMZ15" s="64"/>
      <c r="BNA15" s="64"/>
      <c r="BNB15" s="64"/>
      <c r="BNC15" s="64"/>
      <c r="BND15" s="64"/>
      <c r="BNE15" s="64"/>
      <c r="BNF15" s="64"/>
      <c r="BNG15" s="64"/>
      <c r="BNH15" s="64"/>
      <c r="BNI15" s="64"/>
      <c r="BNJ15" s="64"/>
      <c r="BNK15" s="64"/>
      <c r="BNL15" s="64"/>
      <c r="BNM15" s="64"/>
      <c r="BNN15" s="64"/>
      <c r="BNO15" s="64"/>
      <c r="BNP15" s="64"/>
      <c r="BNQ15" s="64"/>
      <c r="BNR15" s="64"/>
      <c r="BNS15" s="64"/>
      <c r="BNT15" s="64"/>
      <c r="BNU15" s="64"/>
      <c r="BNV15" s="64"/>
      <c r="BNW15" s="64"/>
      <c r="BNX15" s="64"/>
      <c r="BNY15" s="64"/>
      <c r="BNZ15" s="64"/>
      <c r="BOA15" s="64"/>
      <c r="BOB15" s="64"/>
      <c r="BOC15" s="64"/>
      <c r="BOD15" s="64"/>
      <c r="BOE15" s="64"/>
      <c r="BOF15" s="64"/>
      <c r="BOG15" s="64"/>
      <c r="BOH15" s="64"/>
      <c r="BOI15" s="64"/>
      <c r="BOJ15" s="64"/>
      <c r="BOK15" s="64"/>
      <c r="BOL15" s="64"/>
      <c r="BOM15" s="64"/>
      <c r="BON15" s="64"/>
      <c r="BOO15" s="64"/>
      <c r="BOP15" s="64"/>
      <c r="BOQ15" s="64"/>
      <c r="BOR15" s="64"/>
      <c r="BOS15" s="64"/>
      <c r="BOT15" s="64"/>
      <c r="BOU15" s="64"/>
      <c r="BOV15" s="64"/>
      <c r="BOW15" s="64"/>
      <c r="BOX15" s="64"/>
      <c r="BOY15" s="64"/>
      <c r="BOZ15" s="64"/>
      <c r="BPA15" s="64"/>
      <c r="BPB15" s="64"/>
      <c r="BPC15" s="64"/>
      <c r="BPD15" s="64"/>
      <c r="BPE15" s="64"/>
      <c r="BPF15" s="64"/>
      <c r="BPG15" s="64"/>
      <c r="BPH15" s="64"/>
      <c r="BPI15" s="64"/>
      <c r="BPJ15" s="64"/>
      <c r="BPK15" s="64"/>
      <c r="BPL15" s="64"/>
      <c r="BPM15" s="64"/>
      <c r="BPN15" s="64"/>
      <c r="BPO15" s="64"/>
      <c r="BPP15" s="64"/>
      <c r="BPQ15" s="64"/>
      <c r="BPR15" s="64"/>
      <c r="BPS15" s="64"/>
      <c r="BPT15" s="64"/>
      <c r="BPU15" s="64"/>
      <c r="BPV15" s="64"/>
      <c r="BPW15" s="64"/>
      <c r="BPX15" s="64"/>
      <c r="BPY15" s="64"/>
      <c r="BPZ15" s="64"/>
      <c r="BQA15" s="64"/>
      <c r="BQB15" s="64"/>
      <c r="BQC15" s="64"/>
      <c r="BQD15" s="64"/>
      <c r="BQE15" s="64"/>
      <c r="BQF15" s="64"/>
      <c r="BQG15" s="64"/>
      <c r="BQH15" s="64"/>
      <c r="BQI15" s="64"/>
      <c r="BQJ15" s="64"/>
      <c r="BQK15" s="64"/>
      <c r="BQL15" s="64"/>
      <c r="BQM15" s="64"/>
      <c r="BQN15" s="64"/>
      <c r="BQO15" s="64"/>
      <c r="BQP15" s="64"/>
      <c r="BQQ15" s="64"/>
      <c r="BQR15" s="64"/>
      <c r="BQS15" s="64"/>
      <c r="BQT15" s="64"/>
      <c r="BQU15" s="64"/>
      <c r="BQV15" s="64"/>
      <c r="BQW15" s="64"/>
      <c r="BQX15" s="64"/>
      <c r="BQY15" s="64"/>
      <c r="BQZ15" s="64"/>
      <c r="BRA15" s="64"/>
      <c r="BRB15" s="64"/>
      <c r="BRC15" s="64"/>
      <c r="BRD15" s="64"/>
      <c r="BRE15" s="64"/>
      <c r="BRF15" s="64"/>
      <c r="BRG15" s="64"/>
      <c r="BRH15" s="64"/>
      <c r="BRI15" s="64"/>
      <c r="BRJ15" s="64"/>
      <c r="BRK15" s="64"/>
      <c r="BRL15" s="64"/>
      <c r="BRM15" s="64"/>
      <c r="BRN15" s="64"/>
      <c r="BRO15" s="64"/>
      <c r="BRP15" s="64"/>
      <c r="BRQ15" s="64"/>
      <c r="BRR15" s="64"/>
      <c r="BRS15" s="64"/>
      <c r="BRT15" s="64"/>
      <c r="BRU15" s="64"/>
      <c r="BRV15" s="64"/>
      <c r="BRW15" s="64"/>
      <c r="BRX15" s="64"/>
      <c r="BRY15" s="64"/>
      <c r="BRZ15" s="64"/>
      <c r="BSA15" s="64"/>
      <c r="BSB15" s="64"/>
      <c r="BSC15" s="64"/>
      <c r="BSD15" s="64"/>
      <c r="BSE15" s="64"/>
      <c r="BSF15" s="64"/>
      <c r="BSG15" s="64"/>
      <c r="BSH15" s="64"/>
      <c r="BSI15" s="64"/>
      <c r="BSJ15" s="64"/>
      <c r="BSK15" s="64"/>
      <c r="BSL15" s="64"/>
      <c r="BSM15" s="64"/>
      <c r="BSN15" s="64"/>
      <c r="BSO15" s="64"/>
      <c r="BSP15" s="64"/>
      <c r="BSQ15" s="64"/>
      <c r="BSR15" s="64"/>
      <c r="BSS15" s="64"/>
      <c r="BST15" s="64"/>
      <c r="BSU15" s="64"/>
      <c r="BSV15" s="64"/>
      <c r="BSW15" s="64"/>
      <c r="BSX15" s="64"/>
      <c r="BSY15" s="64"/>
      <c r="BSZ15" s="64"/>
      <c r="BTA15" s="64"/>
      <c r="BTB15" s="64"/>
      <c r="BTC15" s="64"/>
      <c r="BTD15" s="64"/>
      <c r="BTE15" s="64"/>
      <c r="BTF15" s="64"/>
      <c r="BTG15" s="64"/>
      <c r="BTH15" s="64"/>
      <c r="BTI15" s="64"/>
      <c r="BTJ15" s="64"/>
      <c r="BTK15" s="64"/>
      <c r="BTL15" s="64"/>
      <c r="BTM15" s="64"/>
      <c r="BTN15" s="64"/>
      <c r="BTO15" s="64"/>
      <c r="BTP15" s="64"/>
      <c r="BTQ15" s="64"/>
      <c r="BTR15" s="64"/>
      <c r="BTS15" s="64"/>
      <c r="BTT15" s="64"/>
      <c r="BTU15" s="64"/>
      <c r="BTV15" s="64"/>
      <c r="BTW15" s="64"/>
      <c r="BTX15" s="64"/>
      <c r="BTY15" s="64"/>
      <c r="BTZ15" s="64"/>
      <c r="BUA15" s="64"/>
      <c r="BUB15" s="64"/>
      <c r="BUC15" s="64"/>
      <c r="BUD15" s="64"/>
      <c r="BUE15" s="64"/>
      <c r="BUF15" s="64"/>
      <c r="BUG15" s="64"/>
      <c r="BUH15" s="64"/>
      <c r="BUI15" s="64"/>
      <c r="BUJ15" s="64"/>
      <c r="BUK15" s="64"/>
      <c r="BUL15" s="64"/>
      <c r="BUM15" s="64"/>
      <c r="BUN15" s="64"/>
      <c r="BUO15" s="64"/>
      <c r="BUP15" s="64"/>
      <c r="BUQ15" s="64"/>
      <c r="BUR15" s="64"/>
      <c r="BUS15" s="64"/>
      <c r="BUT15" s="64"/>
      <c r="BUU15" s="64"/>
      <c r="BUV15" s="64"/>
      <c r="BUW15" s="64"/>
      <c r="BUX15" s="64"/>
      <c r="BUY15" s="64"/>
      <c r="BUZ15" s="64"/>
      <c r="BVA15" s="64"/>
      <c r="BVB15" s="64"/>
      <c r="BVC15" s="64"/>
      <c r="BVD15" s="64"/>
      <c r="BVE15" s="64"/>
      <c r="BVF15" s="64"/>
      <c r="BVG15" s="64"/>
      <c r="BVH15" s="64"/>
      <c r="BVI15" s="64"/>
      <c r="BVJ15" s="64"/>
      <c r="BVK15" s="64"/>
      <c r="BVL15" s="64"/>
      <c r="BVM15" s="64"/>
      <c r="BVN15" s="64"/>
      <c r="BVO15" s="64"/>
      <c r="BVP15" s="64"/>
      <c r="BVQ15" s="64"/>
      <c r="BVR15" s="64"/>
      <c r="BVS15" s="64"/>
      <c r="BVT15" s="64"/>
      <c r="BVU15" s="64"/>
      <c r="BVV15" s="64"/>
      <c r="BVW15" s="64"/>
      <c r="BVX15" s="64"/>
      <c r="BVY15" s="64"/>
      <c r="BVZ15" s="64"/>
      <c r="BWA15" s="64"/>
      <c r="BWB15" s="64"/>
      <c r="BWC15" s="64"/>
      <c r="BWD15" s="64"/>
      <c r="BWE15" s="64"/>
      <c r="BWF15" s="64"/>
      <c r="BWG15" s="64"/>
      <c r="BWH15" s="64"/>
      <c r="BWI15" s="64"/>
      <c r="BWJ15" s="64"/>
      <c r="BWK15" s="64"/>
      <c r="BWL15" s="64"/>
      <c r="BWM15" s="64"/>
      <c r="BWN15" s="64"/>
      <c r="BWO15" s="64"/>
      <c r="BWP15" s="64"/>
      <c r="BWQ15" s="64"/>
      <c r="BWR15" s="64"/>
      <c r="BWS15" s="64"/>
      <c r="BWT15" s="64"/>
      <c r="BWU15" s="64"/>
      <c r="BWV15" s="64"/>
      <c r="BWW15" s="64"/>
      <c r="BWX15" s="64"/>
      <c r="BWY15" s="64"/>
      <c r="BWZ15" s="64"/>
      <c r="BXA15" s="64"/>
      <c r="BXB15" s="64"/>
      <c r="BXC15" s="64"/>
      <c r="BXD15" s="64"/>
      <c r="BXE15" s="64"/>
      <c r="BXF15" s="64"/>
      <c r="BXG15" s="64"/>
      <c r="BXH15" s="64"/>
      <c r="BXI15" s="64"/>
      <c r="BXJ15" s="64"/>
      <c r="BXK15" s="64"/>
      <c r="BXL15" s="64"/>
      <c r="BXM15" s="64"/>
      <c r="BXN15" s="64"/>
      <c r="BXO15" s="64"/>
      <c r="BXP15" s="64"/>
      <c r="BXQ15" s="64"/>
      <c r="BXR15" s="64"/>
      <c r="BXS15" s="64"/>
      <c r="BXT15" s="64"/>
      <c r="BXU15" s="64"/>
      <c r="BXV15" s="64"/>
      <c r="BXW15" s="64"/>
      <c r="BXX15" s="64"/>
      <c r="BXY15" s="64"/>
      <c r="BXZ15" s="64"/>
      <c r="BYA15" s="64"/>
      <c r="BYB15" s="64"/>
      <c r="BYC15" s="64"/>
      <c r="BYD15" s="64"/>
      <c r="BYE15" s="64"/>
      <c r="BYF15" s="64"/>
      <c r="BYG15" s="64"/>
      <c r="BYH15" s="64"/>
      <c r="BYI15" s="64"/>
      <c r="BYJ15" s="64"/>
      <c r="BYK15" s="64"/>
      <c r="BYL15" s="64"/>
      <c r="BYM15" s="64"/>
      <c r="BYN15" s="64"/>
      <c r="BYO15" s="64"/>
      <c r="BYP15" s="64"/>
      <c r="BYQ15" s="64"/>
      <c r="BYR15" s="64"/>
      <c r="BYS15" s="64"/>
      <c r="BYT15" s="64"/>
      <c r="BYU15" s="64"/>
      <c r="BYV15" s="64"/>
      <c r="BYW15" s="64"/>
      <c r="BYX15" s="64"/>
      <c r="BYY15" s="64"/>
      <c r="BYZ15" s="64"/>
      <c r="BZA15" s="64"/>
      <c r="BZB15" s="64"/>
      <c r="BZC15" s="64"/>
      <c r="BZD15" s="64"/>
      <c r="BZE15" s="64"/>
      <c r="BZF15" s="64"/>
      <c r="BZG15" s="64"/>
      <c r="BZH15" s="64"/>
      <c r="BZI15" s="64"/>
      <c r="BZJ15" s="64"/>
      <c r="BZK15" s="64"/>
      <c r="BZL15" s="64"/>
      <c r="BZM15" s="64"/>
      <c r="BZN15" s="64"/>
      <c r="BZO15" s="64"/>
      <c r="BZP15" s="64"/>
      <c r="BZQ15" s="64"/>
      <c r="BZR15" s="64"/>
      <c r="BZS15" s="64"/>
      <c r="BZT15" s="64"/>
      <c r="BZU15" s="64"/>
      <c r="BZV15" s="64"/>
      <c r="BZW15" s="64"/>
      <c r="BZX15" s="64"/>
      <c r="BZY15" s="64"/>
      <c r="BZZ15" s="64"/>
      <c r="CAA15" s="64"/>
      <c r="CAB15" s="64"/>
      <c r="CAC15" s="64"/>
      <c r="CAD15" s="64"/>
      <c r="CAE15" s="64"/>
      <c r="CAF15" s="64"/>
      <c r="CAG15" s="64"/>
      <c r="CAH15" s="64"/>
      <c r="CAI15" s="64"/>
      <c r="CAJ15" s="64"/>
      <c r="CAK15" s="64"/>
      <c r="CAL15" s="64"/>
      <c r="CAM15" s="64"/>
      <c r="CAN15" s="64"/>
      <c r="CAO15" s="64"/>
      <c r="CAP15" s="64"/>
      <c r="CAQ15" s="64"/>
      <c r="CAR15" s="64"/>
      <c r="CAS15" s="64"/>
      <c r="CAT15" s="64"/>
      <c r="CAU15" s="64"/>
      <c r="CAV15" s="64"/>
      <c r="CAW15" s="64"/>
      <c r="CAX15" s="64"/>
      <c r="CAY15" s="64"/>
      <c r="CAZ15" s="64"/>
      <c r="CBA15" s="64"/>
      <c r="CBB15" s="64"/>
      <c r="CBC15" s="64"/>
      <c r="CBD15" s="64"/>
      <c r="CBE15" s="64"/>
      <c r="CBF15" s="64"/>
      <c r="CBG15" s="64"/>
      <c r="CBH15" s="64"/>
      <c r="CBI15" s="64"/>
      <c r="CBJ15" s="64"/>
      <c r="CBK15" s="64"/>
      <c r="CBL15" s="64"/>
      <c r="CBM15" s="64"/>
      <c r="CBN15" s="64"/>
      <c r="CBO15" s="64"/>
      <c r="CBP15" s="64"/>
      <c r="CBQ15" s="64"/>
      <c r="CBR15" s="64"/>
      <c r="CBS15" s="64"/>
      <c r="CBT15" s="64"/>
      <c r="CBU15" s="64"/>
      <c r="CBV15" s="64"/>
      <c r="CBW15" s="64"/>
      <c r="CBX15" s="64"/>
      <c r="CBY15" s="64"/>
      <c r="CBZ15" s="64"/>
      <c r="CCA15" s="64"/>
      <c r="CCB15" s="64"/>
      <c r="CCC15" s="64"/>
      <c r="CCD15" s="64"/>
      <c r="CCE15" s="64"/>
      <c r="CCF15" s="64"/>
      <c r="CCG15" s="64"/>
      <c r="CCH15" s="64"/>
      <c r="CCI15" s="64"/>
      <c r="CCJ15" s="64"/>
      <c r="CCK15" s="64"/>
      <c r="CCL15" s="64"/>
      <c r="CCM15" s="64"/>
      <c r="CCN15" s="64"/>
      <c r="CCO15" s="64"/>
      <c r="CCP15" s="64"/>
      <c r="CCQ15" s="64"/>
      <c r="CCR15" s="64"/>
      <c r="CCS15" s="64"/>
      <c r="CCT15" s="64"/>
      <c r="CCU15" s="64"/>
      <c r="CCV15" s="64"/>
      <c r="CCW15" s="64"/>
      <c r="CCX15" s="64"/>
      <c r="CCY15" s="64"/>
      <c r="CCZ15" s="64"/>
      <c r="CDA15" s="64"/>
      <c r="CDB15" s="64"/>
      <c r="CDC15" s="64"/>
      <c r="CDD15" s="64"/>
      <c r="CDE15" s="64"/>
      <c r="CDF15" s="64"/>
      <c r="CDG15" s="64"/>
      <c r="CDH15" s="64"/>
      <c r="CDI15" s="64"/>
      <c r="CDJ15" s="64"/>
      <c r="CDK15" s="64"/>
      <c r="CDL15" s="64"/>
      <c r="CDM15" s="64"/>
      <c r="CDN15" s="64"/>
      <c r="CDO15" s="64"/>
      <c r="CDP15" s="64"/>
      <c r="CDQ15" s="64"/>
      <c r="CDR15" s="64"/>
      <c r="CDS15" s="64"/>
      <c r="CDT15" s="64"/>
      <c r="CDU15" s="64"/>
      <c r="CDV15" s="64"/>
      <c r="CDW15" s="64"/>
      <c r="CDX15" s="64"/>
      <c r="CDY15" s="64"/>
      <c r="CDZ15" s="64"/>
      <c r="CEA15" s="64"/>
      <c r="CEB15" s="64"/>
      <c r="CEC15" s="64"/>
      <c r="CED15" s="64"/>
      <c r="CEE15" s="64"/>
      <c r="CEF15" s="64"/>
      <c r="CEG15" s="64"/>
      <c r="CEH15" s="64"/>
      <c r="CEI15" s="64"/>
      <c r="CEJ15" s="64"/>
      <c r="CEK15" s="64"/>
      <c r="CEL15" s="64"/>
      <c r="CEM15" s="64"/>
      <c r="CEN15" s="64"/>
      <c r="CEO15" s="64"/>
      <c r="CEP15" s="64"/>
      <c r="CEQ15" s="64"/>
      <c r="CER15" s="64"/>
      <c r="CES15" s="64"/>
      <c r="CET15" s="64"/>
      <c r="CEU15" s="64"/>
      <c r="CEV15" s="64"/>
      <c r="CEW15" s="64"/>
      <c r="CEX15" s="64"/>
      <c r="CEY15" s="64"/>
      <c r="CEZ15" s="64"/>
      <c r="CFA15" s="64"/>
      <c r="CFB15" s="64"/>
      <c r="CFC15" s="64"/>
      <c r="CFD15" s="64"/>
      <c r="CFE15" s="64"/>
      <c r="CFF15" s="64"/>
      <c r="CFG15" s="64"/>
      <c r="CFH15" s="64"/>
      <c r="CFI15" s="64"/>
      <c r="CFJ15" s="64"/>
      <c r="CFK15" s="64"/>
      <c r="CFL15" s="64"/>
      <c r="CFM15" s="64"/>
      <c r="CFN15" s="64"/>
      <c r="CFO15" s="64"/>
      <c r="CFP15" s="64"/>
      <c r="CFQ15" s="64"/>
      <c r="CFR15" s="64"/>
      <c r="CFS15" s="64"/>
      <c r="CFT15" s="64"/>
      <c r="CFU15" s="64"/>
      <c r="CFV15" s="64"/>
      <c r="CFW15" s="64"/>
      <c r="CFX15" s="64"/>
      <c r="CFY15" s="64"/>
      <c r="CFZ15" s="64"/>
      <c r="CGA15" s="64"/>
      <c r="CGB15" s="64"/>
      <c r="CGC15" s="64"/>
      <c r="CGD15" s="64"/>
      <c r="CGE15" s="64"/>
      <c r="CGF15" s="64"/>
      <c r="CGG15" s="64"/>
      <c r="CGH15" s="64"/>
      <c r="CGI15" s="64"/>
      <c r="CGJ15" s="64"/>
      <c r="CGK15" s="64"/>
      <c r="CGL15" s="64"/>
      <c r="CGM15" s="64"/>
      <c r="CGN15" s="64"/>
      <c r="CGO15" s="64"/>
      <c r="CGP15" s="64"/>
      <c r="CGQ15" s="64"/>
      <c r="CGR15" s="64"/>
      <c r="CGS15" s="64"/>
      <c r="CGT15" s="64"/>
      <c r="CGU15" s="64"/>
      <c r="CGV15" s="64"/>
      <c r="CGW15" s="64"/>
      <c r="CGX15" s="64"/>
      <c r="CGY15" s="64"/>
      <c r="CGZ15" s="64"/>
      <c r="CHA15" s="64"/>
      <c r="CHB15" s="64"/>
      <c r="CHC15" s="64"/>
      <c r="CHD15" s="64"/>
      <c r="CHE15" s="64"/>
      <c r="CHF15" s="64"/>
      <c r="CHG15" s="64"/>
      <c r="CHH15" s="64"/>
      <c r="CHI15" s="64"/>
      <c r="CHJ15" s="64"/>
      <c r="CHK15" s="64"/>
      <c r="CHL15" s="64"/>
      <c r="CHM15" s="64"/>
      <c r="CHN15" s="64"/>
      <c r="CHO15" s="64"/>
      <c r="CHP15" s="64"/>
      <c r="CHQ15" s="64"/>
      <c r="CHR15" s="64"/>
      <c r="CHS15" s="64"/>
      <c r="CHT15" s="64"/>
      <c r="CHU15" s="64"/>
      <c r="CHV15" s="64"/>
      <c r="CHW15" s="64"/>
      <c r="CHX15" s="64"/>
      <c r="CHY15" s="64"/>
      <c r="CHZ15" s="64"/>
      <c r="CIA15" s="64"/>
      <c r="CIB15" s="64"/>
      <c r="CIC15" s="64"/>
      <c r="CID15" s="64"/>
      <c r="CIE15" s="64"/>
      <c r="CIF15" s="64"/>
      <c r="CIG15" s="64"/>
      <c r="CIH15" s="64"/>
      <c r="CII15" s="64"/>
      <c r="CIJ15" s="64"/>
      <c r="CIK15" s="64"/>
      <c r="CIL15" s="64"/>
      <c r="CIM15" s="64"/>
      <c r="CIN15" s="64"/>
      <c r="CIO15" s="64"/>
      <c r="CIP15" s="64"/>
      <c r="CIQ15" s="64"/>
      <c r="CIR15" s="64"/>
      <c r="CIS15" s="64"/>
      <c r="CIT15" s="64"/>
      <c r="CIU15" s="64"/>
      <c r="CIV15" s="64"/>
      <c r="CIW15" s="64"/>
      <c r="CIX15" s="64"/>
      <c r="CIY15" s="64"/>
      <c r="CIZ15" s="64"/>
      <c r="CJA15" s="64"/>
      <c r="CJB15" s="64"/>
      <c r="CJC15" s="64"/>
      <c r="CJD15" s="64"/>
      <c r="CJE15" s="64"/>
      <c r="CJF15" s="64"/>
      <c r="CJG15" s="64"/>
      <c r="CJH15" s="64"/>
      <c r="CJI15" s="64"/>
      <c r="CJJ15" s="64"/>
      <c r="CJK15" s="64"/>
      <c r="CJL15" s="64"/>
      <c r="CJM15" s="64"/>
      <c r="CJN15" s="64"/>
      <c r="CJO15" s="64"/>
      <c r="CJP15" s="64"/>
      <c r="CJQ15" s="64"/>
      <c r="CJR15" s="64"/>
      <c r="CJS15" s="64"/>
      <c r="CJT15" s="64"/>
      <c r="CJU15" s="64"/>
      <c r="CJV15" s="64"/>
      <c r="CJW15" s="64"/>
      <c r="CJX15" s="64"/>
      <c r="CJY15" s="64"/>
      <c r="CJZ15" s="64"/>
      <c r="CKA15" s="64"/>
      <c r="CKB15" s="64"/>
      <c r="CKC15" s="64"/>
      <c r="CKD15" s="64"/>
      <c r="CKE15" s="64"/>
      <c r="CKF15" s="64"/>
      <c r="CKG15" s="64"/>
      <c r="CKH15" s="64"/>
      <c r="CKI15" s="64"/>
      <c r="CKJ15" s="64"/>
      <c r="CKK15" s="64"/>
      <c r="CKL15" s="64"/>
      <c r="CKM15" s="64"/>
      <c r="CKN15" s="64"/>
      <c r="CKO15" s="64"/>
      <c r="CKP15" s="64"/>
      <c r="CKQ15" s="64"/>
      <c r="CKR15" s="64"/>
      <c r="CKS15" s="64"/>
      <c r="CKT15" s="64"/>
      <c r="CKU15" s="64"/>
      <c r="CKV15" s="64"/>
      <c r="CKW15" s="64"/>
      <c r="CKX15" s="64"/>
      <c r="CKY15" s="64"/>
      <c r="CKZ15" s="64"/>
      <c r="CLA15" s="64"/>
      <c r="CLB15" s="64"/>
      <c r="CLC15" s="64"/>
      <c r="CLD15" s="64"/>
      <c r="CLE15" s="64"/>
      <c r="CLF15" s="64"/>
      <c r="CLG15" s="64"/>
      <c r="CLH15" s="64"/>
      <c r="CLI15" s="64"/>
      <c r="CLJ15" s="64"/>
      <c r="CLK15" s="64"/>
      <c r="CLL15" s="64"/>
      <c r="CLM15" s="64"/>
      <c r="CLN15" s="64"/>
      <c r="CLO15" s="64"/>
      <c r="CLP15" s="64"/>
      <c r="CLQ15" s="64"/>
      <c r="CLR15" s="64"/>
      <c r="CLS15" s="64"/>
      <c r="CLT15" s="64"/>
      <c r="CLU15" s="64"/>
      <c r="CLV15" s="64"/>
      <c r="CLW15" s="64"/>
      <c r="CLX15" s="64"/>
      <c r="CLY15" s="64"/>
      <c r="CLZ15" s="64"/>
      <c r="CMA15" s="64"/>
      <c r="CMB15" s="64"/>
      <c r="CMC15" s="64"/>
      <c r="CMD15" s="64"/>
      <c r="CME15" s="64"/>
      <c r="CMF15" s="64"/>
      <c r="CMG15" s="64"/>
      <c r="CMH15" s="64"/>
      <c r="CMI15" s="64"/>
      <c r="CMJ15" s="64"/>
      <c r="CMK15" s="64"/>
      <c r="CML15" s="64"/>
      <c r="CMM15" s="64"/>
      <c r="CMN15" s="64"/>
      <c r="CMO15" s="64"/>
      <c r="CMP15" s="64"/>
      <c r="CMQ15" s="64"/>
      <c r="CMR15" s="64"/>
      <c r="CMS15" s="64"/>
      <c r="CMT15" s="64"/>
      <c r="CMU15" s="64"/>
      <c r="CMV15" s="64"/>
      <c r="CMW15" s="64"/>
      <c r="CMX15" s="64"/>
      <c r="CMY15" s="64"/>
      <c r="CMZ15" s="64"/>
      <c r="CNA15" s="64"/>
      <c r="CNB15" s="64"/>
      <c r="CNC15" s="64"/>
      <c r="CND15" s="64"/>
      <c r="CNE15" s="64"/>
      <c r="CNF15" s="64"/>
      <c r="CNG15" s="64"/>
      <c r="CNH15" s="64"/>
      <c r="CNI15" s="64"/>
      <c r="CNJ15" s="64"/>
      <c r="CNK15" s="64"/>
      <c r="CNL15" s="64"/>
      <c r="CNM15" s="64"/>
      <c r="CNN15" s="64"/>
      <c r="CNO15" s="64"/>
      <c r="CNP15" s="64"/>
      <c r="CNQ15" s="64"/>
      <c r="CNR15" s="64"/>
      <c r="CNS15" s="64"/>
      <c r="CNT15" s="64"/>
      <c r="CNU15" s="64"/>
      <c r="CNV15" s="64"/>
      <c r="CNW15" s="64"/>
      <c r="CNX15" s="64"/>
      <c r="CNY15" s="64"/>
      <c r="CNZ15" s="64"/>
      <c r="COA15" s="64"/>
      <c r="COB15" s="64"/>
      <c r="COC15" s="64"/>
      <c r="COD15" s="64"/>
      <c r="COE15" s="64"/>
      <c r="COF15" s="64"/>
      <c r="COG15" s="64"/>
      <c r="COH15" s="64"/>
      <c r="COI15" s="64"/>
      <c r="COJ15" s="64"/>
      <c r="COK15" s="64"/>
      <c r="COL15" s="64"/>
      <c r="COM15" s="64"/>
      <c r="CON15" s="64"/>
      <c r="COO15" s="64"/>
      <c r="COP15" s="64"/>
      <c r="COQ15" s="64"/>
      <c r="COR15" s="64"/>
      <c r="COS15" s="64"/>
      <c r="COT15" s="64"/>
      <c r="COU15" s="64"/>
      <c r="COV15" s="64"/>
      <c r="COW15" s="64"/>
      <c r="COX15" s="64"/>
      <c r="COY15" s="64"/>
      <c r="COZ15" s="64"/>
      <c r="CPA15" s="64"/>
      <c r="CPB15" s="64"/>
      <c r="CPC15" s="64"/>
      <c r="CPD15" s="64"/>
      <c r="CPE15" s="64"/>
      <c r="CPF15" s="64"/>
      <c r="CPG15" s="64"/>
      <c r="CPH15" s="64"/>
      <c r="CPI15" s="64"/>
      <c r="CPJ15" s="64"/>
      <c r="CPK15" s="64"/>
      <c r="CPL15" s="64"/>
      <c r="CPM15" s="64"/>
      <c r="CPN15" s="64"/>
      <c r="CPO15" s="64"/>
      <c r="CPP15" s="64"/>
      <c r="CPQ15" s="64"/>
      <c r="CPR15" s="64"/>
      <c r="CPS15" s="64"/>
      <c r="CPT15" s="64"/>
      <c r="CPU15" s="64"/>
      <c r="CPV15" s="64"/>
      <c r="CPW15" s="64"/>
      <c r="CPX15" s="64"/>
      <c r="CPY15" s="64"/>
      <c r="CPZ15" s="64"/>
      <c r="CQA15" s="64"/>
      <c r="CQB15" s="64"/>
      <c r="CQC15" s="64"/>
      <c r="CQD15" s="64"/>
      <c r="CQE15" s="64"/>
      <c r="CQF15" s="64"/>
      <c r="CQG15" s="64"/>
      <c r="CQH15" s="64"/>
      <c r="CQI15" s="64"/>
      <c r="CQJ15" s="64"/>
      <c r="CQK15" s="64"/>
      <c r="CQL15" s="64"/>
      <c r="CQM15" s="64"/>
      <c r="CQN15" s="64"/>
      <c r="CQO15" s="64"/>
      <c r="CQP15" s="64"/>
      <c r="CQQ15" s="64"/>
      <c r="CQR15" s="64"/>
      <c r="CQS15" s="64"/>
      <c r="CQT15" s="64"/>
      <c r="CQU15" s="64"/>
      <c r="CQV15" s="64"/>
      <c r="CQW15" s="64"/>
      <c r="CQX15" s="64"/>
      <c r="CQY15" s="64"/>
      <c r="CQZ15" s="64"/>
      <c r="CRA15" s="64"/>
      <c r="CRB15" s="64"/>
      <c r="CRC15" s="64"/>
      <c r="CRD15" s="64"/>
      <c r="CRE15" s="64"/>
      <c r="CRF15" s="64"/>
      <c r="CRG15" s="64"/>
      <c r="CRH15" s="64"/>
      <c r="CRI15" s="64"/>
      <c r="CRJ15" s="64"/>
      <c r="CRK15" s="64"/>
      <c r="CRL15" s="64"/>
      <c r="CRM15" s="64"/>
      <c r="CRN15" s="64"/>
      <c r="CRO15" s="64"/>
      <c r="CRP15" s="64"/>
      <c r="CRQ15" s="64"/>
      <c r="CRR15" s="64"/>
      <c r="CRS15" s="64"/>
      <c r="CRT15" s="64"/>
      <c r="CRU15" s="64"/>
      <c r="CRV15" s="64"/>
      <c r="CRW15" s="64"/>
      <c r="CRX15" s="64"/>
      <c r="CRY15" s="64"/>
      <c r="CRZ15" s="64"/>
      <c r="CSA15" s="64"/>
      <c r="CSB15" s="64"/>
      <c r="CSC15" s="64"/>
      <c r="CSD15" s="64"/>
      <c r="CSE15" s="64"/>
      <c r="CSF15" s="64"/>
      <c r="CSG15" s="64"/>
      <c r="CSH15" s="64"/>
      <c r="CSI15" s="64"/>
      <c r="CSJ15" s="64"/>
      <c r="CSK15" s="64"/>
      <c r="CSL15" s="64"/>
      <c r="CSM15" s="64"/>
      <c r="CSN15" s="64"/>
      <c r="CSO15" s="64"/>
      <c r="CSP15" s="64"/>
      <c r="CSQ15" s="64"/>
      <c r="CSR15" s="64"/>
      <c r="CSS15" s="64"/>
      <c r="CST15" s="64"/>
      <c r="CSU15" s="64"/>
      <c r="CSV15" s="64"/>
      <c r="CSW15" s="64"/>
      <c r="CSX15" s="64"/>
      <c r="CSY15" s="64"/>
      <c r="CSZ15" s="64"/>
      <c r="CTA15" s="64"/>
      <c r="CTB15" s="64"/>
      <c r="CTC15" s="64"/>
      <c r="CTD15" s="64"/>
      <c r="CTE15" s="64"/>
      <c r="CTF15" s="64"/>
      <c r="CTG15" s="64"/>
      <c r="CTH15" s="64"/>
      <c r="CTI15" s="64"/>
      <c r="CTJ15" s="64"/>
      <c r="CTK15" s="64"/>
      <c r="CTL15" s="64"/>
      <c r="CTM15" s="64"/>
      <c r="CTN15" s="64"/>
      <c r="CTO15" s="64"/>
      <c r="CTP15" s="64"/>
      <c r="CTQ15" s="64"/>
      <c r="CTR15" s="64"/>
      <c r="CTS15" s="64"/>
      <c r="CTT15" s="64"/>
      <c r="CTU15" s="64"/>
      <c r="CTV15" s="64"/>
      <c r="CTW15" s="64"/>
      <c r="CTX15" s="64"/>
      <c r="CTY15" s="64"/>
      <c r="CTZ15" s="64"/>
      <c r="CUA15" s="64"/>
      <c r="CUB15" s="64"/>
      <c r="CUC15" s="64"/>
      <c r="CUD15" s="64"/>
      <c r="CUE15" s="64"/>
      <c r="CUF15" s="64"/>
      <c r="CUG15" s="64"/>
      <c r="CUH15" s="64"/>
      <c r="CUI15" s="64"/>
      <c r="CUJ15" s="64"/>
      <c r="CUK15" s="64"/>
      <c r="CUL15" s="64"/>
      <c r="CUM15" s="64"/>
      <c r="CUN15" s="64"/>
      <c r="CUO15" s="64"/>
      <c r="CUP15" s="64"/>
      <c r="CUQ15" s="64"/>
      <c r="CUR15" s="64"/>
      <c r="CUS15" s="64"/>
      <c r="CUT15" s="64"/>
      <c r="CUU15" s="64"/>
      <c r="CUV15" s="64"/>
      <c r="CUW15" s="64"/>
      <c r="CUX15" s="64"/>
      <c r="CUY15" s="64"/>
      <c r="CUZ15" s="64"/>
      <c r="CVA15" s="64"/>
      <c r="CVB15" s="64"/>
      <c r="CVC15" s="64"/>
      <c r="CVD15" s="64"/>
      <c r="CVE15" s="64"/>
      <c r="CVF15" s="64"/>
      <c r="CVG15" s="64"/>
      <c r="CVH15" s="64"/>
      <c r="CVI15" s="64"/>
      <c r="CVJ15" s="64"/>
      <c r="CVK15" s="64"/>
      <c r="CVL15" s="64"/>
      <c r="CVM15" s="64"/>
      <c r="CVN15" s="64"/>
      <c r="CVO15" s="64"/>
      <c r="CVP15" s="64"/>
      <c r="CVQ15" s="64"/>
      <c r="CVR15" s="64"/>
      <c r="CVS15" s="64"/>
      <c r="CVT15" s="64"/>
      <c r="CVU15" s="64"/>
      <c r="CVV15" s="64"/>
      <c r="CVW15" s="64"/>
      <c r="CVX15" s="64"/>
      <c r="CVY15" s="64"/>
      <c r="CVZ15" s="64"/>
      <c r="CWA15" s="64"/>
      <c r="CWB15" s="64"/>
      <c r="CWC15" s="64"/>
      <c r="CWD15" s="64"/>
      <c r="CWE15" s="64"/>
      <c r="CWF15" s="64"/>
      <c r="CWG15" s="64"/>
      <c r="CWH15" s="64"/>
      <c r="CWI15" s="64"/>
      <c r="CWJ15" s="64"/>
      <c r="CWK15" s="64"/>
      <c r="CWL15" s="64"/>
      <c r="CWM15" s="64"/>
      <c r="CWN15" s="64"/>
      <c r="CWO15" s="64"/>
      <c r="CWP15" s="64"/>
      <c r="CWQ15" s="64"/>
      <c r="CWR15" s="64"/>
      <c r="CWS15" s="64"/>
      <c r="CWT15" s="64"/>
      <c r="CWU15" s="64"/>
      <c r="CWV15" s="64"/>
      <c r="CWW15" s="64"/>
      <c r="CWX15" s="64"/>
      <c r="CWY15" s="64"/>
      <c r="CWZ15" s="64"/>
      <c r="CXA15" s="64"/>
      <c r="CXB15" s="64"/>
      <c r="CXC15" s="64"/>
      <c r="CXD15" s="64"/>
      <c r="CXE15" s="64"/>
      <c r="CXF15" s="64"/>
      <c r="CXG15" s="64"/>
      <c r="CXH15" s="64"/>
      <c r="CXI15" s="64"/>
      <c r="CXJ15" s="64"/>
      <c r="CXK15" s="64"/>
      <c r="CXL15" s="64"/>
      <c r="CXM15" s="64"/>
      <c r="CXN15" s="64"/>
      <c r="CXO15" s="64"/>
      <c r="CXP15" s="64"/>
      <c r="CXQ15" s="64"/>
      <c r="CXR15" s="64"/>
      <c r="CXS15" s="64"/>
      <c r="CXT15" s="64"/>
      <c r="CXU15" s="64"/>
      <c r="CXV15" s="64"/>
      <c r="CXW15" s="64"/>
      <c r="CXX15" s="64"/>
      <c r="CXY15" s="64"/>
      <c r="CXZ15" s="64"/>
      <c r="CYA15" s="64"/>
      <c r="CYB15" s="64"/>
      <c r="CYC15" s="64"/>
      <c r="CYD15" s="64"/>
      <c r="CYE15" s="64"/>
      <c r="CYF15" s="64"/>
      <c r="CYG15" s="64"/>
      <c r="CYH15" s="64"/>
      <c r="CYI15" s="64"/>
      <c r="CYJ15" s="64"/>
      <c r="CYK15" s="64"/>
      <c r="CYL15" s="64"/>
      <c r="CYM15" s="64"/>
      <c r="CYN15" s="64"/>
      <c r="CYO15" s="64"/>
      <c r="CYP15" s="64"/>
      <c r="CYQ15" s="64"/>
      <c r="CYR15" s="64"/>
      <c r="CYS15" s="64"/>
      <c r="CYT15" s="64"/>
      <c r="CYU15" s="64"/>
      <c r="CYV15" s="64"/>
      <c r="CYW15" s="64"/>
      <c r="CYX15" s="64"/>
      <c r="CYY15" s="64"/>
      <c r="CYZ15" s="64"/>
      <c r="CZA15" s="64"/>
      <c r="CZB15" s="64"/>
      <c r="CZC15" s="64"/>
      <c r="CZD15" s="64"/>
      <c r="CZE15" s="64"/>
      <c r="CZF15" s="64"/>
      <c r="CZG15" s="64"/>
      <c r="CZH15" s="64"/>
      <c r="CZI15" s="64"/>
      <c r="CZJ15" s="64"/>
      <c r="CZK15" s="64"/>
      <c r="CZL15" s="64"/>
      <c r="CZM15" s="64"/>
      <c r="CZN15" s="64"/>
      <c r="CZO15" s="64"/>
      <c r="CZP15" s="64"/>
      <c r="CZQ15" s="64"/>
      <c r="CZR15" s="64"/>
      <c r="CZS15" s="64"/>
      <c r="CZT15" s="64"/>
      <c r="CZU15" s="64"/>
      <c r="CZV15" s="64"/>
      <c r="CZW15" s="64"/>
      <c r="CZX15" s="64"/>
      <c r="CZY15" s="64"/>
      <c r="CZZ15" s="64"/>
      <c r="DAA15" s="64"/>
      <c r="DAB15" s="64"/>
      <c r="DAC15" s="64"/>
      <c r="DAD15" s="64"/>
      <c r="DAE15" s="64"/>
      <c r="DAF15" s="64"/>
      <c r="DAG15" s="64"/>
      <c r="DAH15" s="64"/>
      <c r="DAI15" s="64"/>
      <c r="DAJ15" s="64"/>
      <c r="DAK15" s="64"/>
      <c r="DAL15" s="64"/>
      <c r="DAM15" s="64"/>
      <c r="DAN15" s="64"/>
      <c r="DAO15" s="64"/>
      <c r="DAP15" s="64"/>
      <c r="DAQ15" s="64"/>
      <c r="DAR15" s="64"/>
      <c r="DAS15" s="64"/>
      <c r="DAT15" s="64"/>
      <c r="DAU15" s="64"/>
      <c r="DAV15" s="64"/>
      <c r="DAW15" s="64"/>
      <c r="DAX15" s="64"/>
      <c r="DAY15" s="64"/>
      <c r="DAZ15" s="64"/>
      <c r="DBA15" s="64"/>
      <c r="DBB15" s="64"/>
      <c r="DBC15" s="64"/>
      <c r="DBD15" s="64"/>
      <c r="DBE15" s="64"/>
      <c r="DBF15" s="64"/>
      <c r="DBG15" s="64"/>
      <c r="DBH15" s="64"/>
      <c r="DBI15" s="64"/>
      <c r="DBJ15" s="64"/>
      <c r="DBK15" s="64"/>
      <c r="DBL15" s="64"/>
      <c r="DBM15" s="64"/>
      <c r="DBN15" s="64"/>
      <c r="DBO15" s="64"/>
      <c r="DBP15" s="64"/>
      <c r="DBQ15" s="64"/>
      <c r="DBR15" s="64"/>
      <c r="DBS15" s="64"/>
      <c r="DBT15" s="64"/>
      <c r="DBU15" s="64"/>
      <c r="DBV15" s="64"/>
      <c r="DBW15" s="64"/>
      <c r="DBX15" s="64"/>
      <c r="DBY15" s="64"/>
      <c r="DBZ15" s="64"/>
      <c r="DCA15" s="64"/>
      <c r="DCB15" s="64"/>
      <c r="DCC15" s="64"/>
      <c r="DCD15" s="64"/>
      <c r="DCE15" s="64"/>
      <c r="DCF15" s="64"/>
      <c r="DCG15" s="64"/>
      <c r="DCH15" s="64"/>
      <c r="DCI15" s="64"/>
      <c r="DCJ15" s="64"/>
      <c r="DCK15" s="64"/>
      <c r="DCL15" s="64"/>
      <c r="DCM15" s="64"/>
      <c r="DCN15" s="64"/>
      <c r="DCO15" s="64"/>
      <c r="DCP15" s="64"/>
      <c r="DCQ15" s="64"/>
      <c r="DCR15" s="64"/>
      <c r="DCS15" s="64"/>
      <c r="DCT15" s="64"/>
      <c r="DCU15" s="64"/>
    </row>
    <row r="16" spans="1:2803" s="120" customFormat="1" ht="18" customHeight="1" x14ac:dyDescent="0.2">
      <c r="A16" s="125" t="str">
        <f>IF(H16&lt;&gt;"",1+MAX(A6:A15),"")</f>
        <v/>
      </c>
      <c r="B16" s="178"/>
      <c r="C16" s="178"/>
      <c r="D16" s="181" t="s">
        <v>207</v>
      </c>
      <c r="E16" s="175"/>
      <c r="F16" s="176"/>
      <c r="G16" s="175"/>
      <c r="H16" s="6"/>
      <c r="I16" s="64"/>
      <c r="J16" s="64"/>
      <c r="K16" s="171"/>
      <c r="L16" s="134"/>
      <c r="M16" s="64"/>
      <c r="N16" s="137"/>
      <c r="O16" s="177"/>
      <c r="P16" s="129"/>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row>
    <row r="17" spans="1:102" s="120" customFormat="1" ht="18" customHeight="1" x14ac:dyDescent="0.2">
      <c r="A17" s="125">
        <f>IF(H17&lt;&gt;"",1+MAX(A3:A16),"")</f>
        <v>7</v>
      </c>
      <c r="B17" s="178" t="s">
        <v>222</v>
      </c>
      <c r="C17" s="178" t="s">
        <v>222</v>
      </c>
      <c r="D17" s="179" t="s">
        <v>208</v>
      </c>
      <c r="E17" s="175">
        <v>831.05</v>
      </c>
      <c r="F17" s="176">
        <v>0.05</v>
      </c>
      <c r="G17" s="175">
        <f t="shared" ref="G17:G23" si="5">E17+(E17*F17)</f>
        <v>872.60249999999996</v>
      </c>
      <c r="H17" s="6" t="s">
        <v>109</v>
      </c>
      <c r="I17" s="3">
        <v>6.5000000000000002E-2</v>
      </c>
      <c r="J17" s="3">
        <f t="shared" ref="J17:J20" si="6">I17*G17</f>
        <v>56.719162500000003</v>
      </c>
      <c r="K17" s="171">
        <v>53.48</v>
      </c>
      <c r="L17" s="134">
        <f t="shared" ref="L17:L20" si="7">K17*J17</f>
        <v>3033.3408104999999</v>
      </c>
      <c r="M17" s="134">
        <v>0</v>
      </c>
      <c r="N17" s="137">
        <f t="shared" ref="N17:N20" si="8">M17*G17</f>
        <v>0</v>
      </c>
      <c r="O17" s="177">
        <f t="shared" ref="O17:O20" si="9">L17+N17</f>
        <v>3033.3408104999999</v>
      </c>
      <c r="P17" s="129"/>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row>
    <row r="18" spans="1:102" s="120" customFormat="1" ht="18" customHeight="1" x14ac:dyDescent="0.2">
      <c r="A18" s="125">
        <f t="shared" ref="A18:A81" si="10">IF(H18&lt;&gt;"",1+MAX(A4:A17),"")</f>
        <v>8</v>
      </c>
      <c r="B18" s="178" t="s">
        <v>222</v>
      </c>
      <c r="C18" s="178" t="s">
        <v>222</v>
      </c>
      <c r="D18" s="179" t="s">
        <v>209</v>
      </c>
      <c r="E18" s="175">
        <v>57.73</v>
      </c>
      <c r="F18" s="176">
        <v>0.05</v>
      </c>
      <c r="G18" s="175">
        <f t="shared" si="5"/>
        <v>60.616499999999995</v>
      </c>
      <c r="H18" s="6" t="s">
        <v>109</v>
      </c>
      <c r="I18" s="3">
        <v>6.9999999999999993E-2</v>
      </c>
      <c r="J18" s="3">
        <f t="shared" si="6"/>
        <v>4.2431549999999989</v>
      </c>
      <c r="K18" s="171">
        <v>53.48</v>
      </c>
      <c r="L18" s="134">
        <f t="shared" si="7"/>
        <v>226.92392939999993</v>
      </c>
      <c r="M18" s="134">
        <v>0</v>
      </c>
      <c r="N18" s="137">
        <f t="shared" si="8"/>
        <v>0</v>
      </c>
      <c r="O18" s="177">
        <f t="shared" si="9"/>
        <v>226.92392939999993</v>
      </c>
      <c r="P18" s="129"/>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row>
    <row r="19" spans="1:102" s="120" customFormat="1" ht="18" customHeight="1" x14ac:dyDescent="0.2">
      <c r="A19" s="125">
        <f t="shared" si="10"/>
        <v>9</v>
      </c>
      <c r="B19" s="178" t="s">
        <v>222</v>
      </c>
      <c r="C19" s="178" t="s">
        <v>222</v>
      </c>
      <c r="D19" s="179" t="s">
        <v>210</v>
      </c>
      <c r="E19" s="175">
        <v>160.33000000000001</v>
      </c>
      <c r="F19" s="176">
        <v>0.05</v>
      </c>
      <c r="G19" s="175">
        <f t="shared" si="5"/>
        <v>168.34650000000002</v>
      </c>
      <c r="H19" s="6" t="s">
        <v>110</v>
      </c>
      <c r="I19" s="3">
        <v>2.1249999999999998E-2</v>
      </c>
      <c r="J19" s="3">
        <f t="shared" si="6"/>
        <v>3.5773631250000002</v>
      </c>
      <c r="K19" s="171">
        <v>53.48</v>
      </c>
      <c r="L19" s="134">
        <f t="shared" si="7"/>
        <v>191.31737992500001</v>
      </c>
      <c r="M19" s="134">
        <v>0</v>
      </c>
      <c r="N19" s="137">
        <f t="shared" si="8"/>
        <v>0</v>
      </c>
      <c r="O19" s="177">
        <f t="shared" si="9"/>
        <v>191.31737992500001</v>
      </c>
      <c r="P19" s="129"/>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row>
    <row r="20" spans="1:102" s="120" customFormat="1" ht="18" customHeight="1" x14ac:dyDescent="0.2">
      <c r="A20" s="125">
        <f t="shared" si="10"/>
        <v>10</v>
      </c>
      <c r="B20" s="178" t="s">
        <v>222</v>
      </c>
      <c r="C20" s="178" t="s">
        <v>222</v>
      </c>
      <c r="D20" s="179" t="s">
        <v>211</v>
      </c>
      <c r="E20" s="175">
        <f>27.12*5</f>
        <v>135.6</v>
      </c>
      <c r="F20" s="176">
        <v>0.05</v>
      </c>
      <c r="G20" s="175">
        <f t="shared" si="5"/>
        <v>142.38</v>
      </c>
      <c r="H20" s="6" t="s">
        <v>109</v>
      </c>
      <c r="I20" s="3">
        <v>6.9999999999999993E-2</v>
      </c>
      <c r="J20" s="3">
        <f t="shared" si="6"/>
        <v>9.9665999999999979</v>
      </c>
      <c r="K20" s="171">
        <v>53.48</v>
      </c>
      <c r="L20" s="134">
        <f t="shared" si="7"/>
        <v>533.01376799999991</v>
      </c>
      <c r="M20" s="134">
        <v>0</v>
      </c>
      <c r="N20" s="137">
        <f t="shared" si="8"/>
        <v>0</v>
      </c>
      <c r="O20" s="177">
        <f t="shared" si="9"/>
        <v>533.01376799999991</v>
      </c>
      <c r="P20" s="129"/>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row>
    <row r="21" spans="1:102" s="120" customFormat="1" ht="18" customHeight="1" x14ac:dyDescent="0.2">
      <c r="A21" s="125">
        <f t="shared" si="10"/>
        <v>11</v>
      </c>
      <c r="B21" s="178" t="s">
        <v>222</v>
      </c>
      <c r="C21" s="178" t="s">
        <v>222</v>
      </c>
      <c r="D21" s="179" t="s">
        <v>214</v>
      </c>
      <c r="E21" s="175">
        <f>30.45*4+184.8*9</f>
        <v>1785</v>
      </c>
      <c r="F21" s="176">
        <v>0.05</v>
      </c>
      <c r="G21" s="175">
        <f t="shared" si="5"/>
        <v>1874.25</v>
      </c>
      <c r="H21" s="6" t="s">
        <v>109</v>
      </c>
      <c r="I21" s="3">
        <v>8.7499999999999994E-2</v>
      </c>
      <c r="J21" s="3">
        <f t="shared" ref="J21" si="11">I21*G21</f>
        <v>163.99687499999999</v>
      </c>
      <c r="K21" s="171">
        <v>53.48</v>
      </c>
      <c r="L21" s="134">
        <f t="shared" ref="L21" si="12">K21*J21</f>
        <v>8770.5528749999994</v>
      </c>
      <c r="M21" s="134">
        <v>0</v>
      </c>
      <c r="N21" s="137">
        <f t="shared" ref="N21" si="13">M21*G21</f>
        <v>0</v>
      </c>
      <c r="O21" s="177">
        <f t="shared" ref="O21" si="14">L21+N21</f>
        <v>8770.5528749999994</v>
      </c>
      <c r="P21" s="129"/>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row>
    <row r="22" spans="1:102" s="120" customFormat="1" ht="18" customHeight="1" x14ac:dyDescent="0.2">
      <c r="A22" s="125">
        <f t="shared" si="10"/>
        <v>12</v>
      </c>
      <c r="B22" s="178" t="s">
        <v>222</v>
      </c>
      <c r="C22" s="178" t="s">
        <v>222</v>
      </c>
      <c r="D22" s="179" t="s">
        <v>212</v>
      </c>
      <c r="E22" s="175">
        <v>6.07</v>
      </c>
      <c r="F22" s="176">
        <v>0.05</v>
      </c>
      <c r="G22" s="175">
        <f t="shared" si="5"/>
        <v>6.3734999999999999</v>
      </c>
      <c r="H22" s="6" t="s">
        <v>110</v>
      </c>
      <c r="I22" s="3">
        <v>0.3</v>
      </c>
      <c r="J22" s="3">
        <f t="shared" ref="J22:J23" si="15">I22*G22</f>
        <v>1.9120499999999998</v>
      </c>
      <c r="K22" s="171">
        <v>53.48</v>
      </c>
      <c r="L22" s="134">
        <f t="shared" ref="L22:L23" si="16">K22*J22</f>
        <v>102.25643399999998</v>
      </c>
      <c r="M22" s="134">
        <v>0</v>
      </c>
      <c r="N22" s="137">
        <f t="shared" ref="N22:N23" si="17">M22*G22</f>
        <v>0</v>
      </c>
      <c r="O22" s="177">
        <f t="shared" ref="O22:O23" si="18">L22+N22</f>
        <v>102.25643399999998</v>
      </c>
      <c r="P22" s="129"/>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row>
    <row r="23" spans="1:102" s="120" customFormat="1" ht="18" customHeight="1" x14ac:dyDescent="0.2">
      <c r="A23" s="125">
        <f t="shared" si="10"/>
        <v>13</v>
      </c>
      <c r="B23" s="178" t="s">
        <v>222</v>
      </c>
      <c r="C23" s="178" t="s">
        <v>222</v>
      </c>
      <c r="D23" s="179" t="s">
        <v>213</v>
      </c>
      <c r="E23" s="175">
        <v>2</v>
      </c>
      <c r="F23" s="176">
        <v>0</v>
      </c>
      <c r="G23" s="175">
        <f t="shared" si="5"/>
        <v>2</v>
      </c>
      <c r="H23" s="6" t="s">
        <v>111</v>
      </c>
      <c r="I23" s="3">
        <v>2.375</v>
      </c>
      <c r="J23" s="3">
        <f t="shared" si="15"/>
        <v>4.75</v>
      </c>
      <c r="K23" s="171">
        <v>53.48</v>
      </c>
      <c r="L23" s="134">
        <f t="shared" si="16"/>
        <v>254.02999999999997</v>
      </c>
      <c r="M23" s="134">
        <v>0</v>
      </c>
      <c r="N23" s="137">
        <f t="shared" si="17"/>
        <v>0</v>
      </c>
      <c r="O23" s="177">
        <f t="shared" si="18"/>
        <v>254.02999999999997</v>
      </c>
      <c r="P23" s="129"/>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row>
    <row r="24" spans="1:102" s="120" customFormat="1" x14ac:dyDescent="0.2">
      <c r="A24" s="125" t="str">
        <f t="shared" si="10"/>
        <v/>
      </c>
      <c r="B24" s="178"/>
      <c r="C24" s="6"/>
      <c r="D24" s="179"/>
      <c r="E24" s="180"/>
      <c r="F24" s="176"/>
      <c r="G24" s="175"/>
      <c r="H24" s="6"/>
      <c r="I24" s="6"/>
      <c r="J24" s="6"/>
      <c r="K24" s="6"/>
      <c r="L24" s="134"/>
      <c r="M24" s="134"/>
      <c r="N24" s="137"/>
      <c r="O24" s="177"/>
      <c r="P24" s="129"/>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row>
    <row r="25" spans="1:102" s="120" customFormat="1" ht="18" customHeight="1" x14ac:dyDescent="0.2">
      <c r="A25" s="125" t="str">
        <f t="shared" si="10"/>
        <v/>
      </c>
      <c r="B25" s="178"/>
      <c r="C25" s="178"/>
      <c r="D25" s="181" t="s">
        <v>278</v>
      </c>
      <c r="E25" s="175"/>
      <c r="F25" s="176"/>
      <c r="G25" s="175"/>
      <c r="H25" s="6"/>
      <c r="I25" s="64"/>
      <c r="J25" s="64"/>
      <c r="K25" s="171"/>
      <c r="L25" s="134"/>
      <c r="M25" s="64"/>
      <c r="N25" s="137"/>
      <c r="O25" s="177"/>
      <c r="P25" s="129"/>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row>
    <row r="26" spans="1:102" s="120" customFormat="1" ht="18" customHeight="1" x14ac:dyDescent="0.2">
      <c r="A26" s="125">
        <f t="shared" si="10"/>
        <v>14</v>
      </c>
      <c r="B26" s="178" t="s">
        <v>200</v>
      </c>
      <c r="C26" s="178" t="s">
        <v>200</v>
      </c>
      <c r="D26" s="179" t="s">
        <v>279</v>
      </c>
      <c r="E26" s="175">
        <f>(178-21)*1.5</f>
        <v>235.5</v>
      </c>
      <c r="F26" s="176">
        <v>0.05</v>
      </c>
      <c r="G26" s="175">
        <f t="shared" ref="G26" si="19">E26+(E26*F26)</f>
        <v>247.27500000000001</v>
      </c>
      <c r="H26" s="6" t="s">
        <v>109</v>
      </c>
      <c r="I26" s="3">
        <v>6.9999999999999993E-2</v>
      </c>
      <c r="J26" s="3">
        <f t="shared" ref="J26" si="20">I26*G26</f>
        <v>17.309249999999999</v>
      </c>
      <c r="K26" s="171">
        <v>53.48</v>
      </c>
      <c r="L26" s="134">
        <f t="shared" ref="L26" si="21">K26*J26</f>
        <v>925.69868999999983</v>
      </c>
      <c r="M26" s="134">
        <v>0</v>
      </c>
      <c r="N26" s="137">
        <f t="shared" ref="N26" si="22">M26*G26</f>
        <v>0</v>
      </c>
      <c r="O26" s="177">
        <f t="shared" ref="O26" si="23">L26+N26</f>
        <v>925.69868999999983</v>
      </c>
      <c r="P26" s="129"/>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row>
    <row r="27" spans="1:102" s="120" customFormat="1" ht="18" customHeight="1" x14ac:dyDescent="0.2">
      <c r="A27" s="125">
        <f t="shared" si="10"/>
        <v>15</v>
      </c>
      <c r="B27" s="178" t="s">
        <v>200</v>
      </c>
      <c r="C27" s="178" t="s">
        <v>200</v>
      </c>
      <c r="D27" s="179" t="s">
        <v>280</v>
      </c>
      <c r="E27" s="175">
        <f>(178-21)*2</f>
        <v>314</v>
      </c>
      <c r="F27" s="176">
        <v>0.05</v>
      </c>
      <c r="G27" s="175">
        <f t="shared" ref="G27" si="24">E27+(E27*F27)</f>
        <v>329.7</v>
      </c>
      <c r="H27" s="6" t="s">
        <v>110</v>
      </c>
      <c r="I27" s="3">
        <v>0.1125</v>
      </c>
      <c r="J27" s="3">
        <f t="shared" ref="J27" si="25">I27*G27</f>
        <v>37.091250000000002</v>
      </c>
      <c r="K27" s="171">
        <v>53.48</v>
      </c>
      <c r="L27" s="134">
        <f t="shared" ref="L27" si="26">K27*J27</f>
        <v>1983.64005</v>
      </c>
      <c r="M27" s="134">
        <v>0</v>
      </c>
      <c r="N27" s="137">
        <f t="shared" ref="N27" si="27">M27*G27</f>
        <v>0</v>
      </c>
      <c r="O27" s="177">
        <f t="shared" ref="O27" si="28">L27+N27</f>
        <v>1983.64005</v>
      </c>
      <c r="P27" s="129"/>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row>
    <row r="28" spans="1:102" s="120" customFormat="1" x14ac:dyDescent="0.2">
      <c r="A28" s="125" t="str">
        <f t="shared" si="10"/>
        <v/>
      </c>
      <c r="B28" s="178"/>
      <c r="C28" s="6"/>
      <c r="D28" s="179"/>
      <c r="E28" s="180"/>
      <c r="F28" s="176"/>
      <c r="G28" s="175"/>
      <c r="H28" s="6"/>
      <c r="I28" s="6"/>
      <c r="J28" s="6"/>
      <c r="K28" s="6"/>
      <c r="L28" s="134"/>
      <c r="M28" s="134"/>
      <c r="N28" s="137"/>
      <c r="O28" s="177"/>
      <c r="P28" s="129"/>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row>
    <row r="29" spans="1:102" s="120" customFormat="1" ht="18" customHeight="1" x14ac:dyDescent="0.2">
      <c r="A29" s="125" t="str">
        <f t="shared" si="10"/>
        <v/>
      </c>
      <c r="B29" s="178"/>
      <c r="C29" s="178"/>
      <c r="D29" s="181" t="s">
        <v>281</v>
      </c>
      <c r="E29" s="175"/>
      <c r="F29" s="176"/>
      <c r="G29" s="175"/>
      <c r="H29" s="6"/>
      <c r="I29" s="64"/>
      <c r="J29" s="64"/>
      <c r="K29" s="171"/>
      <c r="L29" s="134"/>
      <c r="M29" s="64"/>
      <c r="N29" s="137"/>
      <c r="O29" s="177"/>
      <c r="P29" s="129"/>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row>
    <row r="30" spans="1:102" s="120" customFormat="1" ht="18" customHeight="1" x14ac:dyDescent="0.2">
      <c r="A30" s="125">
        <f t="shared" si="10"/>
        <v>16</v>
      </c>
      <c r="B30" s="178" t="s">
        <v>200</v>
      </c>
      <c r="C30" s="178" t="s">
        <v>200</v>
      </c>
      <c r="D30" s="179" t="s">
        <v>282</v>
      </c>
      <c r="E30" s="175">
        <v>15.081904725925925</v>
      </c>
      <c r="F30" s="176">
        <v>0.05</v>
      </c>
      <c r="G30" s="175">
        <f t="shared" ref="G30" si="29">E30+(E30*F30)</f>
        <v>15.835999962222221</v>
      </c>
      <c r="H30" s="6" t="s">
        <v>128</v>
      </c>
      <c r="I30" s="3">
        <v>0.875</v>
      </c>
      <c r="J30" s="3">
        <f t="shared" ref="J30" si="30">I30*G30</f>
        <v>13.856499966944444</v>
      </c>
      <c r="K30" s="171">
        <v>53.48</v>
      </c>
      <c r="L30" s="134">
        <f t="shared" ref="L30" si="31">K30*J30</f>
        <v>741.04561823218887</v>
      </c>
      <c r="M30" s="134">
        <v>0</v>
      </c>
      <c r="N30" s="137">
        <f t="shared" ref="N30" si="32">M30*G30</f>
        <v>0</v>
      </c>
      <c r="O30" s="177">
        <f t="shared" ref="O30" si="33">L30+N30</f>
        <v>741.04561823218887</v>
      </c>
      <c r="P30" s="129"/>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row>
    <row r="31" spans="1:102" s="120" customFormat="1" ht="15.75" customHeight="1" thickBot="1" x14ac:dyDescent="0.25">
      <c r="A31" s="125" t="str">
        <f t="shared" si="10"/>
        <v/>
      </c>
      <c r="B31" s="178"/>
      <c r="C31" s="178"/>
      <c r="D31" s="42"/>
      <c r="E31" s="175"/>
      <c r="F31" s="176"/>
      <c r="G31" s="175"/>
      <c r="H31" s="6"/>
      <c r="I31" s="3"/>
      <c r="J31" s="3"/>
      <c r="K31" s="171"/>
      <c r="L31" s="134"/>
      <c r="M31" s="134"/>
      <c r="N31" s="137"/>
      <c r="O31" s="177"/>
      <c r="P31" s="129"/>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row>
    <row r="32" spans="1:102" s="120" customFormat="1" x14ac:dyDescent="0.2">
      <c r="A32" s="121" t="str">
        <f t="shared" si="10"/>
        <v/>
      </c>
      <c r="B32" s="178"/>
      <c r="C32" s="178"/>
      <c r="D32" s="140" t="s">
        <v>17</v>
      </c>
      <c r="E32" s="141"/>
      <c r="F32" s="142"/>
      <c r="G32" s="141"/>
      <c r="H32" s="143"/>
      <c r="I32" s="168"/>
      <c r="J32" s="168"/>
      <c r="K32" s="169"/>
      <c r="L32" s="144" t="str">
        <f t="shared" ref="L32" si="34">IF(H32&lt;&gt;"",I32*K32,"")</f>
        <v/>
      </c>
      <c r="M32" s="144"/>
      <c r="N32" s="145"/>
      <c r="O32" s="147"/>
      <c r="P32" s="148">
        <f>SUM(O15:O31)</f>
        <v>16761.819555057191</v>
      </c>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row>
    <row r="33" spans="1:102" s="120" customFormat="1" x14ac:dyDescent="0.2">
      <c r="A33" s="123" t="str">
        <f t="shared" si="10"/>
        <v/>
      </c>
      <c r="B33" s="124"/>
      <c r="C33" s="167">
        <v>30000</v>
      </c>
      <c r="D33" s="122" t="s">
        <v>283</v>
      </c>
      <c r="E33" s="130"/>
      <c r="F33" s="132"/>
      <c r="G33" s="130"/>
      <c r="H33" s="124"/>
      <c r="I33" s="124"/>
      <c r="J33" s="124"/>
      <c r="K33" s="124"/>
      <c r="L33" s="133" t="str">
        <f>IF(H33&lt;&gt;"",0.4*N33,"")</f>
        <v/>
      </c>
      <c r="M33" s="133"/>
      <c r="N33" s="136"/>
      <c r="O33" s="146"/>
      <c r="P33" s="128"/>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row>
    <row r="34" spans="1:102" s="120" customFormat="1" x14ac:dyDescent="0.2">
      <c r="A34" s="125" t="str">
        <f t="shared" si="10"/>
        <v/>
      </c>
      <c r="B34" s="178"/>
      <c r="C34" s="6"/>
      <c r="D34" s="179"/>
      <c r="E34" s="180"/>
      <c r="F34" s="176"/>
      <c r="G34" s="175"/>
      <c r="H34" s="6"/>
      <c r="I34" s="6"/>
      <c r="J34" s="6"/>
      <c r="K34" s="6"/>
      <c r="L34" s="134"/>
      <c r="M34" s="134"/>
      <c r="N34" s="137"/>
      <c r="O34" s="177"/>
      <c r="P34" s="129"/>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row>
    <row r="35" spans="1:102" s="120" customFormat="1" ht="18" customHeight="1" x14ac:dyDescent="0.2">
      <c r="A35" s="125" t="str">
        <f t="shared" si="10"/>
        <v/>
      </c>
      <c r="B35" s="178"/>
      <c r="C35" s="178"/>
      <c r="D35" s="181" t="s">
        <v>284</v>
      </c>
      <c r="E35" s="175"/>
      <c r="F35" s="176"/>
      <c r="G35" s="175"/>
      <c r="H35" s="6"/>
      <c r="I35" s="64"/>
      <c r="J35" s="64"/>
      <c r="K35" s="171"/>
      <c r="L35" s="134"/>
      <c r="M35" s="64"/>
      <c r="N35" s="137"/>
      <c r="O35" s="177"/>
      <c r="P35" s="129"/>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row>
    <row r="36" spans="1:102" s="120" customFormat="1" ht="18" customHeight="1" x14ac:dyDescent="0.2">
      <c r="A36" s="125">
        <f t="shared" si="10"/>
        <v>17</v>
      </c>
      <c r="B36" s="178" t="s">
        <v>200</v>
      </c>
      <c r="C36" s="178" t="s">
        <v>200</v>
      </c>
      <c r="D36" s="179" t="s">
        <v>285</v>
      </c>
      <c r="E36" s="175">
        <f>(178-21)*1.5</f>
        <v>235.5</v>
      </c>
      <c r="F36" s="176">
        <v>0.05</v>
      </c>
      <c r="G36" s="175">
        <f>E36+(E36*F36)</f>
        <v>247.27500000000001</v>
      </c>
      <c r="H36" s="6" t="s">
        <v>109</v>
      </c>
      <c r="I36" s="3">
        <v>4.4999999999999998E-2</v>
      </c>
      <c r="J36" s="3">
        <f t="shared" ref="J36" si="35">I36*G36</f>
        <v>11.127375000000001</v>
      </c>
      <c r="K36" s="171">
        <v>53.48</v>
      </c>
      <c r="L36" s="134">
        <f t="shared" ref="L36" si="36">K36*J36</f>
        <v>595.09201499999995</v>
      </c>
      <c r="M36" s="134">
        <v>2.7</v>
      </c>
      <c r="N36" s="137">
        <f t="shared" ref="N36" si="37">M36*G36</f>
        <v>667.64250000000004</v>
      </c>
      <c r="O36" s="177">
        <f t="shared" ref="O36" si="38">L36+N36</f>
        <v>1262.7345150000001</v>
      </c>
      <c r="P36" s="129"/>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row>
    <row r="37" spans="1:102" s="120" customFormat="1" ht="18" customHeight="1" x14ac:dyDescent="0.2">
      <c r="A37" s="125">
        <f t="shared" si="10"/>
        <v>18</v>
      </c>
      <c r="B37" s="178" t="s">
        <v>200</v>
      </c>
      <c r="C37" s="178" t="s">
        <v>200</v>
      </c>
      <c r="D37" s="179" t="s">
        <v>287</v>
      </c>
      <c r="E37" s="175">
        <f>((178-21)*1.5)*0.33/27</f>
        <v>2.8783333333333334</v>
      </c>
      <c r="F37" s="176">
        <v>0.05</v>
      </c>
      <c r="G37" s="175">
        <f>E37+(E37*F37)</f>
        <v>3.0222500000000001</v>
      </c>
      <c r="H37" s="6" t="s">
        <v>128</v>
      </c>
      <c r="I37" s="3">
        <v>0.3</v>
      </c>
      <c r="J37" s="3">
        <f t="shared" ref="J37" si="39">I37*G37</f>
        <v>0.90667500000000001</v>
      </c>
      <c r="K37" s="171">
        <v>53.48</v>
      </c>
      <c r="L37" s="134">
        <f t="shared" ref="L37" si="40">K37*J37</f>
        <v>48.488979</v>
      </c>
      <c r="M37" s="134">
        <v>18</v>
      </c>
      <c r="N37" s="137">
        <f t="shared" ref="N37" si="41">M37*G37</f>
        <v>54.400500000000001</v>
      </c>
      <c r="O37" s="177">
        <f t="shared" ref="O37" si="42">L37+N37</f>
        <v>102.88947899999999</v>
      </c>
      <c r="P37" s="129"/>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row>
    <row r="38" spans="1:102" s="120" customFormat="1" ht="18" customHeight="1" x14ac:dyDescent="0.2">
      <c r="A38" s="125">
        <f t="shared" si="10"/>
        <v>19</v>
      </c>
      <c r="B38" s="178" t="s">
        <v>200</v>
      </c>
      <c r="C38" s="178" t="s">
        <v>200</v>
      </c>
      <c r="D38" s="179" t="s">
        <v>286</v>
      </c>
      <c r="E38" s="175">
        <f>(178-21)*1.5</f>
        <v>235.5</v>
      </c>
      <c r="F38" s="176">
        <v>0.05</v>
      </c>
      <c r="G38" s="175">
        <f>E38+(E38*F38)</f>
        <v>247.27500000000001</v>
      </c>
      <c r="H38" s="6" t="s">
        <v>109</v>
      </c>
      <c r="I38" s="3">
        <v>2.2000000000000002E-2</v>
      </c>
      <c r="J38" s="3">
        <f t="shared" ref="J38" si="43">I38*G38</f>
        <v>5.4400500000000003</v>
      </c>
      <c r="K38" s="171">
        <v>53.48</v>
      </c>
      <c r="L38" s="134">
        <f t="shared" ref="L38" si="44">K38*J38</f>
        <v>290.933874</v>
      </c>
      <c r="M38" s="134">
        <v>1.32</v>
      </c>
      <c r="N38" s="137">
        <f t="shared" ref="N38" si="45">M38*G38</f>
        <v>326.40300000000002</v>
      </c>
      <c r="O38" s="177">
        <f t="shared" ref="O38" si="46">L38+N38</f>
        <v>617.33687400000008</v>
      </c>
      <c r="P38" s="129"/>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row>
    <row r="39" spans="1:102" s="120" customFormat="1" x14ac:dyDescent="0.2">
      <c r="A39" s="125" t="str">
        <f t="shared" si="10"/>
        <v/>
      </c>
      <c r="B39" s="178"/>
      <c r="C39" s="178"/>
      <c r="D39" s="179"/>
      <c r="E39" s="175"/>
      <c r="F39" s="176"/>
      <c r="G39" s="175"/>
      <c r="H39" s="6"/>
      <c r="I39" s="3"/>
      <c r="J39" s="3"/>
      <c r="K39" s="171"/>
      <c r="L39" s="134"/>
      <c r="M39" s="134"/>
      <c r="N39" s="137"/>
      <c r="O39" s="177"/>
      <c r="P39" s="129"/>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row>
    <row r="40" spans="1:102" s="120" customFormat="1" ht="18" customHeight="1" x14ac:dyDescent="0.2">
      <c r="A40" s="125" t="str">
        <f t="shared" si="10"/>
        <v/>
      </c>
      <c r="B40" s="178"/>
      <c r="C40" s="178"/>
      <c r="D40" s="181" t="s">
        <v>289</v>
      </c>
      <c r="E40" s="175"/>
      <c r="F40" s="176"/>
      <c r="G40" s="175"/>
      <c r="H40" s="6"/>
      <c r="I40" s="64"/>
      <c r="J40" s="64"/>
      <c r="K40" s="171"/>
      <c r="L40" s="134"/>
      <c r="M40" s="64"/>
      <c r="N40" s="137"/>
      <c r="O40" s="177"/>
      <c r="P40" s="129"/>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row>
    <row r="41" spans="1:102" s="120" customFormat="1" ht="18" customHeight="1" x14ac:dyDescent="0.2">
      <c r="A41" s="125">
        <f t="shared" si="10"/>
        <v>20</v>
      </c>
      <c r="B41" s="178" t="s">
        <v>200</v>
      </c>
      <c r="C41" s="178" t="s">
        <v>200</v>
      </c>
      <c r="D41" s="179" t="s">
        <v>290</v>
      </c>
      <c r="E41" s="175">
        <f>(178-21)*1.5</f>
        <v>235.5</v>
      </c>
      <c r="F41" s="176">
        <v>0.05</v>
      </c>
      <c r="G41" s="175">
        <f>E41+(E41*F41)</f>
        <v>247.27500000000001</v>
      </c>
      <c r="H41" s="6" t="s">
        <v>109</v>
      </c>
      <c r="I41" s="3">
        <v>0.02</v>
      </c>
      <c r="J41" s="3">
        <f t="shared" ref="J41" si="47">I41*G41</f>
        <v>4.9455</v>
      </c>
      <c r="K41" s="171">
        <v>53.48</v>
      </c>
      <c r="L41" s="134">
        <f t="shared" ref="L41" si="48">K41*J41</f>
        <v>264.48534000000001</v>
      </c>
      <c r="M41" s="134">
        <v>1.2</v>
      </c>
      <c r="N41" s="137">
        <f t="shared" ref="N41" si="49">M41*G41</f>
        <v>296.73</v>
      </c>
      <c r="O41" s="177">
        <f t="shared" ref="O41" si="50">L41+N41</f>
        <v>561.21533999999997</v>
      </c>
      <c r="P41" s="129"/>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row>
    <row r="42" spans="1:102" s="120" customFormat="1" x14ac:dyDescent="0.2">
      <c r="A42" s="125" t="str">
        <f t="shared" si="10"/>
        <v/>
      </c>
      <c r="B42" s="178"/>
      <c r="C42" s="178"/>
      <c r="D42" s="179"/>
      <c r="E42" s="175"/>
      <c r="F42" s="176"/>
      <c r="G42" s="175"/>
      <c r="H42" s="6"/>
      <c r="I42" s="3"/>
      <c r="J42" s="3"/>
      <c r="K42" s="171"/>
      <c r="L42" s="134"/>
      <c r="M42" s="134"/>
      <c r="N42" s="137"/>
      <c r="O42" s="177"/>
      <c r="P42" s="129"/>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row>
    <row r="43" spans="1:102" s="120" customFormat="1" ht="18" customHeight="1" x14ac:dyDescent="0.2">
      <c r="A43" s="125" t="str">
        <f t="shared" si="10"/>
        <v/>
      </c>
      <c r="B43" s="178"/>
      <c r="C43" s="178"/>
      <c r="D43" s="181" t="s">
        <v>288</v>
      </c>
      <c r="E43" s="175"/>
      <c r="F43" s="176"/>
      <c r="G43" s="175"/>
      <c r="H43" s="6"/>
      <c r="I43" s="64"/>
      <c r="J43" s="64"/>
      <c r="K43" s="171"/>
      <c r="L43" s="134"/>
      <c r="M43" s="64"/>
      <c r="N43" s="137"/>
      <c r="O43" s="177"/>
      <c r="P43" s="129"/>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row>
    <row r="44" spans="1:102" s="120" customFormat="1" ht="18" customHeight="1" x14ac:dyDescent="0.2">
      <c r="A44" s="125">
        <f t="shared" si="10"/>
        <v>21</v>
      </c>
      <c r="B44" s="178" t="s">
        <v>200</v>
      </c>
      <c r="C44" s="178" t="s">
        <v>200</v>
      </c>
      <c r="D44" s="179" t="s">
        <v>291</v>
      </c>
      <c r="E44" s="175">
        <f>(160*2)*0.33</f>
        <v>105.60000000000001</v>
      </c>
      <c r="F44" s="176">
        <v>0.05</v>
      </c>
      <c r="G44" s="175">
        <f>E44+(E44*F44)</f>
        <v>110.88000000000001</v>
      </c>
      <c r="H44" s="6" t="s">
        <v>109</v>
      </c>
      <c r="I44" s="3">
        <v>0.05</v>
      </c>
      <c r="J44" s="3">
        <f t="shared" ref="J44" si="51">I44*G44</f>
        <v>5.5440000000000005</v>
      </c>
      <c r="K44" s="171">
        <v>53.48</v>
      </c>
      <c r="L44" s="134">
        <f t="shared" ref="L44" si="52">K44*J44</f>
        <v>296.49312000000003</v>
      </c>
      <c r="M44" s="134">
        <v>3</v>
      </c>
      <c r="N44" s="137">
        <f t="shared" ref="N44" si="53">M44*G44</f>
        <v>332.64000000000004</v>
      </c>
      <c r="O44" s="177">
        <f t="shared" ref="O44" si="54">L44+N44</f>
        <v>629.13312000000008</v>
      </c>
      <c r="P44" s="129"/>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row>
    <row r="45" spans="1:102" s="120" customFormat="1" x14ac:dyDescent="0.2">
      <c r="A45" s="125" t="str">
        <f t="shared" si="10"/>
        <v/>
      </c>
      <c r="B45" s="178"/>
      <c r="C45" s="178"/>
      <c r="D45" s="179"/>
      <c r="E45" s="175"/>
      <c r="F45" s="176"/>
      <c r="G45" s="175"/>
      <c r="H45" s="6"/>
      <c r="I45" s="3"/>
      <c r="J45" s="3"/>
      <c r="K45" s="171"/>
      <c r="L45" s="134"/>
      <c r="M45" s="134"/>
      <c r="N45" s="137"/>
      <c r="O45" s="177"/>
      <c r="P45" s="129"/>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row>
    <row r="46" spans="1:102" s="120" customFormat="1" ht="18" customHeight="1" x14ac:dyDescent="0.2">
      <c r="A46" s="125" t="str">
        <f t="shared" si="10"/>
        <v/>
      </c>
      <c r="B46" s="178"/>
      <c r="C46" s="178"/>
      <c r="D46" s="181" t="s">
        <v>133</v>
      </c>
      <c r="E46" s="175"/>
      <c r="F46" s="176"/>
      <c r="G46" s="175"/>
      <c r="H46" s="6"/>
      <c r="I46" s="64"/>
      <c r="J46" s="64"/>
      <c r="K46" s="171"/>
      <c r="L46" s="134"/>
      <c r="M46" s="64"/>
      <c r="N46" s="137"/>
      <c r="O46" s="177"/>
      <c r="P46" s="129"/>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row>
    <row r="47" spans="1:102" s="120" customFormat="1" ht="18" customHeight="1" x14ac:dyDescent="0.2">
      <c r="A47" s="125">
        <f t="shared" si="10"/>
        <v>22</v>
      </c>
      <c r="B47" s="178" t="s">
        <v>200</v>
      </c>
      <c r="C47" s="178" t="s">
        <v>200</v>
      </c>
      <c r="D47" s="179" t="s">
        <v>293</v>
      </c>
      <c r="E47" s="175">
        <f>((160*2)/1)*1*0.376</f>
        <v>120.32</v>
      </c>
      <c r="F47" s="176">
        <v>0.05</v>
      </c>
      <c r="G47" s="175">
        <f>E47+(E47*F47)</f>
        <v>126.336</v>
      </c>
      <c r="H47" s="6" t="s">
        <v>292</v>
      </c>
      <c r="I47" s="3">
        <v>1.8000000000000002E-2</v>
      </c>
      <c r="J47" s="3">
        <f t="shared" ref="J47" si="55">I47*G47</f>
        <v>2.2740480000000001</v>
      </c>
      <c r="K47" s="171">
        <v>53.48</v>
      </c>
      <c r="L47" s="134">
        <f t="shared" ref="L47" si="56">K47*J47</f>
        <v>121.61608704</v>
      </c>
      <c r="M47" s="134">
        <v>1.08</v>
      </c>
      <c r="N47" s="137">
        <f t="shared" ref="N47" si="57">M47*G47</f>
        <v>136.44288</v>
      </c>
      <c r="O47" s="177">
        <f t="shared" ref="O47" si="58">L47+N47</f>
        <v>258.05896703999997</v>
      </c>
      <c r="P47" s="129"/>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row>
    <row r="48" spans="1:102" s="120" customFormat="1" x14ac:dyDescent="0.2">
      <c r="A48" s="125" t="str">
        <f t="shared" si="10"/>
        <v/>
      </c>
      <c r="B48" s="178"/>
      <c r="C48" s="178"/>
      <c r="D48" s="179"/>
      <c r="E48" s="175"/>
      <c r="F48" s="176"/>
      <c r="G48" s="175"/>
      <c r="H48" s="6"/>
      <c r="I48" s="3"/>
      <c r="J48" s="3"/>
      <c r="K48" s="171"/>
      <c r="L48" s="134"/>
      <c r="M48" s="134"/>
      <c r="N48" s="137"/>
      <c r="O48" s="177"/>
      <c r="P48" s="129"/>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row>
    <row r="49" spans="1:102" s="120" customFormat="1" ht="18" customHeight="1" x14ac:dyDescent="0.2">
      <c r="A49" s="125" t="str">
        <f t="shared" si="10"/>
        <v/>
      </c>
      <c r="B49" s="178"/>
      <c r="C49" s="178"/>
      <c r="D49" s="181" t="s">
        <v>294</v>
      </c>
      <c r="E49" s="175"/>
      <c r="F49" s="176"/>
      <c r="G49" s="175"/>
      <c r="H49" s="6"/>
      <c r="I49" s="64"/>
      <c r="J49" s="64"/>
      <c r="K49" s="171"/>
      <c r="L49" s="134"/>
      <c r="M49" s="64"/>
      <c r="N49" s="137"/>
      <c r="O49" s="177"/>
      <c r="P49" s="129"/>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row>
    <row r="50" spans="1:102" s="120" customFormat="1" ht="18" customHeight="1" x14ac:dyDescent="0.2">
      <c r="A50" s="125">
        <f t="shared" si="10"/>
        <v>23</v>
      </c>
      <c r="B50" s="178" t="s">
        <v>200</v>
      </c>
      <c r="C50" s="178" t="s">
        <v>200</v>
      </c>
      <c r="D50" s="179" t="s">
        <v>295</v>
      </c>
      <c r="E50" s="182">
        <f>(120/2000)</f>
        <v>0.06</v>
      </c>
      <c r="F50" s="176">
        <v>0.05</v>
      </c>
      <c r="G50" s="182">
        <f>E50+(E50*F50)</f>
        <v>6.3E-2</v>
      </c>
      <c r="H50" s="6" t="s">
        <v>296</v>
      </c>
      <c r="I50" s="3">
        <v>18.75</v>
      </c>
      <c r="J50" s="3">
        <f t="shared" ref="J50" si="59">I50*G50</f>
        <v>1.1812499999999999</v>
      </c>
      <c r="K50" s="171">
        <v>53.48</v>
      </c>
      <c r="L50" s="134">
        <f t="shared" ref="L50" si="60">K50*J50</f>
        <v>63.173249999999989</v>
      </c>
      <c r="M50" s="134">
        <v>0</v>
      </c>
      <c r="N50" s="137">
        <f t="shared" ref="N50" si="61">M50*G50</f>
        <v>0</v>
      </c>
      <c r="O50" s="177">
        <f t="shared" ref="O50" si="62">L50+N50</f>
        <v>63.173249999999989</v>
      </c>
      <c r="P50" s="129"/>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row>
    <row r="51" spans="1:102" s="120" customFormat="1" ht="15.75" customHeight="1" thickBot="1" x14ac:dyDescent="0.25">
      <c r="A51" s="125" t="str">
        <f t="shared" si="10"/>
        <v/>
      </c>
      <c r="B51" s="178"/>
      <c r="C51" s="178"/>
      <c r="D51" s="42"/>
      <c r="E51" s="175"/>
      <c r="F51" s="176"/>
      <c r="G51" s="175"/>
      <c r="H51" s="6"/>
      <c r="I51" s="3"/>
      <c r="J51" s="3"/>
      <c r="K51" s="171"/>
      <c r="L51" s="134"/>
      <c r="M51" s="134"/>
      <c r="N51" s="137"/>
      <c r="O51" s="177"/>
      <c r="P51" s="129"/>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row>
    <row r="52" spans="1:102" s="120" customFormat="1" x14ac:dyDescent="0.2">
      <c r="A52" s="121" t="str">
        <f t="shared" si="10"/>
        <v/>
      </c>
      <c r="B52" s="178"/>
      <c r="C52" s="178"/>
      <c r="D52" s="140" t="s">
        <v>17</v>
      </c>
      <c r="E52" s="141"/>
      <c r="F52" s="142"/>
      <c r="G52" s="141"/>
      <c r="H52" s="143"/>
      <c r="I52" s="168"/>
      <c r="J52" s="168"/>
      <c r="K52" s="169"/>
      <c r="L52" s="144" t="str">
        <f t="shared" ref="L52" si="63">IF(H52&lt;&gt;"",I52*K52,"")</f>
        <v/>
      </c>
      <c r="M52" s="144"/>
      <c r="N52" s="145"/>
      <c r="O52" s="147"/>
      <c r="P52" s="148">
        <f>SUM(O34:O51)</f>
        <v>3494.5415450399996</v>
      </c>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row>
    <row r="53" spans="1:102" s="120" customFormat="1" x14ac:dyDescent="0.2">
      <c r="A53" s="123" t="str">
        <f t="shared" si="10"/>
        <v/>
      </c>
      <c r="B53" s="124"/>
      <c r="C53" s="167">
        <v>60000</v>
      </c>
      <c r="D53" s="122" t="s">
        <v>271</v>
      </c>
      <c r="E53" s="130"/>
      <c r="F53" s="132"/>
      <c r="G53" s="130"/>
      <c r="H53" s="124"/>
      <c r="I53" s="124"/>
      <c r="J53" s="124"/>
      <c r="K53" s="124"/>
      <c r="L53" s="133" t="str">
        <f>IF(H53&lt;&gt;"",0.4*N53,"")</f>
        <v/>
      </c>
      <c r="M53" s="133"/>
      <c r="N53" s="136"/>
      <c r="O53" s="146"/>
      <c r="P53" s="128"/>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row>
    <row r="54" spans="1:102" s="120" customFormat="1" x14ac:dyDescent="0.2">
      <c r="A54" s="125" t="str">
        <f t="shared" si="10"/>
        <v/>
      </c>
      <c r="B54" s="178"/>
      <c r="C54" s="6"/>
      <c r="D54" s="179"/>
      <c r="E54" s="180"/>
      <c r="F54" s="176"/>
      <c r="G54" s="175"/>
      <c r="H54" s="6"/>
      <c r="I54" s="6"/>
      <c r="J54" s="6"/>
      <c r="K54" s="6"/>
      <c r="L54" s="134"/>
      <c r="M54" s="134"/>
      <c r="N54" s="137"/>
      <c r="O54" s="177"/>
      <c r="P54" s="129"/>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row>
    <row r="55" spans="1:102" s="120" customFormat="1" ht="18" customHeight="1" x14ac:dyDescent="0.2">
      <c r="A55" s="125" t="str">
        <f t="shared" si="10"/>
        <v/>
      </c>
      <c r="B55" s="178"/>
      <c r="C55" s="178"/>
      <c r="D55" s="181" t="s">
        <v>273</v>
      </c>
      <c r="E55" s="175"/>
      <c r="F55" s="176"/>
      <c r="G55" s="175"/>
      <c r="H55" s="6"/>
      <c r="I55" s="64"/>
      <c r="J55" s="64"/>
      <c r="K55" s="171"/>
      <c r="L55" s="134"/>
      <c r="M55" s="64"/>
      <c r="N55" s="137"/>
      <c r="O55" s="177"/>
      <c r="P55" s="129"/>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row>
    <row r="56" spans="1:102" s="120" customFormat="1" ht="18" customHeight="1" x14ac:dyDescent="0.2">
      <c r="A56" s="125">
        <f t="shared" si="10"/>
        <v>24</v>
      </c>
      <c r="B56" s="178" t="s">
        <v>223</v>
      </c>
      <c r="C56" s="178" t="s">
        <v>223</v>
      </c>
      <c r="D56" s="179" t="s">
        <v>272</v>
      </c>
      <c r="E56" s="175">
        <f>(17*2)</f>
        <v>34</v>
      </c>
      <c r="F56" s="176">
        <v>0.05</v>
      </c>
      <c r="G56" s="175">
        <f>E56+(E56*F56)</f>
        <v>35.700000000000003</v>
      </c>
      <c r="H56" s="6" t="s">
        <v>110</v>
      </c>
      <c r="I56" s="3">
        <v>2.5000000000000001E-2</v>
      </c>
      <c r="J56" s="3">
        <f t="shared" ref="J56" si="64">I56*G56</f>
        <v>0.89250000000000007</v>
      </c>
      <c r="K56" s="171">
        <v>53.48</v>
      </c>
      <c r="L56" s="134">
        <f t="shared" ref="L56" si="65">K56*J56</f>
        <v>47.730899999999998</v>
      </c>
      <c r="M56" s="134">
        <v>1.5</v>
      </c>
      <c r="N56" s="137">
        <f t="shared" ref="N56" si="66">M56*G56</f>
        <v>53.550000000000004</v>
      </c>
      <c r="O56" s="177">
        <f t="shared" ref="O56" si="67">L56+N56</f>
        <v>101.2809</v>
      </c>
      <c r="P56" s="129"/>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row>
    <row r="57" spans="1:102" s="120" customFormat="1" ht="15.75" customHeight="1" thickBot="1" x14ac:dyDescent="0.25">
      <c r="A57" s="125" t="str">
        <f t="shared" si="10"/>
        <v/>
      </c>
      <c r="B57" s="178"/>
      <c r="C57" s="178"/>
      <c r="D57" s="42"/>
      <c r="E57" s="175"/>
      <c r="F57" s="176"/>
      <c r="G57" s="175"/>
      <c r="H57" s="6"/>
      <c r="I57" s="3"/>
      <c r="J57" s="3"/>
      <c r="K57" s="171"/>
      <c r="L57" s="134"/>
      <c r="M57" s="134"/>
      <c r="N57" s="137"/>
      <c r="O57" s="177"/>
      <c r="P57" s="129"/>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row>
    <row r="58" spans="1:102" s="120" customFormat="1" x14ac:dyDescent="0.2">
      <c r="A58" s="121" t="str">
        <f t="shared" si="10"/>
        <v/>
      </c>
      <c r="B58" s="178"/>
      <c r="C58" s="178"/>
      <c r="D58" s="140" t="s">
        <v>17</v>
      </c>
      <c r="E58" s="141"/>
      <c r="F58" s="142"/>
      <c r="G58" s="141"/>
      <c r="H58" s="143"/>
      <c r="I58" s="168"/>
      <c r="J58" s="168"/>
      <c r="K58" s="169"/>
      <c r="L58" s="144" t="str">
        <f t="shared" ref="L58" si="68">IF(H58&lt;&gt;"",I58*K58,"")</f>
        <v/>
      </c>
      <c r="M58" s="144"/>
      <c r="N58" s="145"/>
      <c r="O58" s="147"/>
      <c r="P58" s="148">
        <f>SUM(O54:O57)</f>
        <v>101.2809</v>
      </c>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row>
    <row r="59" spans="1:102" s="120" customFormat="1" x14ac:dyDescent="0.2">
      <c r="A59" s="123" t="str">
        <f t="shared" si="10"/>
        <v/>
      </c>
      <c r="B59" s="124"/>
      <c r="C59" s="167">
        <v>80000</v>
      </c>
      <c r="D59" s="122" t="s">
        <v>215</v>
      </c>
      <c r="E59" s="130"/>
      <c r="F59" s="132"/>
      <c r="G59" s="130"/>
      <c r="H59" s="124"/>
      <c r="I59" s="124"/>
      <c r="J59" s="124"/>
      <c r="K59" s="124"/>
      <c r="L59" s="133" t="str">
        <f>IF(H59&lt;&gt;"",0.4*N59,"")</f>
        <v/>
      </c>
      <c r="M59" s="133"/>
      <c r="N59" s="136"/>
      <c r="O59" s="146"/>
      <c r="P59" s="128"/>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row>
    <row r="60" spans="1:102" s="120" customFormat="1" x14ac:dyDescent="0.2">
      <c r="A60" s="125" t="str">
        <f t="shared" si="10"/>
        <v/>
      </c>
      <c r="B60" s="178"/>
      <c r="C60" s="6"/>
      <c r="D60" s="179"/>
      <c r="E60" s="180"/>
      <c r="F60" s="176"/>
      <c r="G60" s="175"/>
      <c r="H60" s="6"/>
      <c r="I60" s="6"/>
      <c r="J60" s="6"/>
      <c r="K60" s="6"/>
      <c r="L60" s="134"/>
      <c r="M60" s="134"/>
      <c r="N60" s="137"/>
      <c r="O60" s="177"/>
      <c r="P60" s="129"/>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row>
    <row r="61" spans="1:102" s="120" customFormat="1" ht="18" customHeight="1" x14ac:dyDescent="0.2">
      <c r="A61" s="125" t="str">
        <f t="shared" si="10"/>
        <v/>
      </c>
      <c r="B61" s="178"/>
      <c r="C61" s="178"/>
      <c r="D61" s="181" t="s">
        <v>216</v>
      </c>
      <c r="E61" s="175"/>
      <c r="F61" s="176"/>
      <c r="G61" s="175"/>
      <c r="H61" s="6"/>
      <c r="I61" s="64"/>
      <c r="J61" s="64"/>
      <c r="K61" s="171"/>
      <c r="L61" s="134"/>
      <c r="M61" s="64"/>
      <c r="N61" s="137"/>
      <c r="O61" s="177"/>
      <c r="P61" s="129"/>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row>
    <row r="62" spans="1:102" s="120" customFormat="1" ht="18" customHeight="1" x14ac:dyDescent="0.2">
      <c r="A62" s="125">
        <f t="shared" si="10"/>
        <v>25</v>
      </c>
      <c r="B62" s="178" t="s">
        <v>223</v>
      </c>
      <c r="C62" s="178" t="s">
        <v>223</v>
      </c>
      <c r="D62" s="179" t="s">
        <v>218</v>
      </c>
      <c r="E62" s="175">
        <v>1</v>
      </c>
      <c r="F62" s="176">
        <v>0</v>
      </c>
      <c r="G62" s="175">
        <f>E62+(E62*F62)</f>
        <v>1</v>
      </c>
      <c r="H62" s="6" t="s">
        <v>111</v>
      </c>
      <c r="I62" s="3">
        <v>1.85625</v>
      </c>
      <c r="J62" s="3">
        <f t="shared" ref="J62:J66" si="69">I62*G62</f>
        <v>1.85625</v>
      </c>
      <c r="K62" s="171">
        <v>53.48</v>
      </c>
      <c r="L62" s="134">
        <f t="shared" ref="L62:L66" si="70">K62*J62</f>
        <v>99.272249999999985</v>
      </c>
      <c r="M62" s="134">
        <v>420.75</v>
      </c>
      <c r="N62" s="137">
        <f t="shared" ref="N62:N66" si="71">M62*G62</f>
        <v>420.75</v>
      </c>
      <c r="O62" s="177">
        <f t="shared" ref="O62:O66" si="72">L62+N62</f>
        <v>520.02224999999999</v>
      </c>
      <c r="P62" s="129"/>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row>
    <row r="63" spans="1:102" s="120" customFormat="1" ht="18" customHeight="1" x14ac:dyDescent="0.2">
      <c r="A63" s="125">
        <f t="shared" si="10"/>
        <v>26</v>
      </c>
      <c r="B63" s="178" t="s">
        <v>223</v>
      </c>
      <c r="C63" s="178" t="s">
        <v>223</v>
      </c>
      <c r="D63" s="179" t="s">
        <v>219</v>
      </c>
      <c r="E63" s="175">
        <v>1</v>
      </c>
      <c r="F63" s="176">
        <v>0</v>
      </c>
      <c r="G63" s="175">
        <f>E63+(E63*F63)</f>
        <v>1</v>
      </c>
      <c r="H63" s="6" t="s">
        <v>111</v>
      </c>
      <c r="I63" s="3">
        <v>3.2625000000000002</v>
      </c>
      <c r="J63" s="3">
        <f t="shared" si="69"/>
        <v>3.2625000000000002</v>
      </c>
      <c r="K63" s="171">
        <v>53.48</v>
      </c>
      <c r="L63" s="134">
        <f t="shared" si="70"/>
        <v>174.4785</v>
      </c>
      <c r="M63" s="134">
        <v>739.5</v>
      </c>
      <c r="N63" s="137">
        <f t="shared" si="71"/>
        <v>739.5</v>
      </c>
      <c r="O63" s="177">
        <f t="shared" si="72"/>
        <v>913.97849999999994</v>
      </c>
      <c r="P63" s="129"/>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row>
    <row r="64" spans="1:102" s="120" customFormat="1" x14ac:dyDescent="0.2">
      <c r="A64" s="125" t="str">
        <f t="shared" si="10"/>
        <v/>
      </c>
      <c r="B64" s="178"/>
      <c r="C64" s="178"/>
      <c r="D64" s="179"/>
      <c r="E64" s="175"/>
      <c r="F64" s="176"/>
      <c r="G64" s="175"/>
      <c r="H64" s="6"/>
      <c r="I64" s="3"/>
      <c r="J64" s="3"/>
      <c r="K64" s="171"/>
      <c r="L64" s="134"/>
      <c r="M64" s="134"/>
      <c r="N64" s="137"/>
      <c r="O64" s="177"/>
      <c r="P64" s="129"/>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row>
    <row r="65" spans="1:102" s="120" customFormat="1" ht="18" customHeight="1" x14ac:dyDescent="0.2">
      <c r="A65" s="125" t="str">
        <f t="shared" si="10"/>
        <v/>
      </c>
      <c r="B65" s="178"/>
      <c r="C65" s="178"/>
      <c r="D65" s="181" t="s">
        <v>217</v>
      </c>
      <c r="E65" s="175"/>
      <c r="F65" s="176"/>
      <c r="G65" s="175"/>
      <c r="H65" s="6"/>
      <c r="I65" s="64"/>
      <c r="J65" s="64"/>
      <c r="K65" s="171"/>
      <c r="L65" s="134"/>
      <c r="M65" s="64"/>
      <c r="N65" s="137"/>
      <c r="O65" s="177"/>
      <c r="P65" s="129"/>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row>
    <row r="66" spans="1:102" s="120" customFormat="1" ht="63" x14ac:dyDescent="0.2">
      <c r="A66" s="125">
        <f t="shared" si="10"/>
        <v>27</v>
      </c>
      <c r="B66" s="178" t="s">
        <v>223</v>
      </c>
      <c r="C66" s="178" t="s">
        <v>223</v>
      </c>
      <c r="D66" s="179" t="s">
        <v>221</v>
      </c>
      <c r="E66" s="175">
        <v>2</v>
      </c>
      <c r="F66" s="176">
        <v>0</v>
      </c>
      <c r="G66" s="175">
        <f>E66+(E66*F66)</f>
        <v>2</v>
      </c>
      <c r="H66" s="6" t="s">
        <v>111</v>
      </c>
      <c r="I66" s="3">
        <v>1.40625</v>
      </c>
      <c r="J66" s="3">
        <f t="shared" si="69"/>
        <v>2.8125</v>
      </c>
      <c r="K66" s="171">
        <v>53.48</v>
      </c>
      <c r="L66" s="134">
        <f t="shared" si="70"/>
        <v>150.41249999999999</v>
      </c>
      <c r="M66" s="134">
        <v>318.75</v>
      </c>
      <c r="N66" s="137">
        <f t="shared" si="71"/>
        <v>637.5</v>
      </c>
      <c r="O66" s="177">
        <f t="shared" si="72"/>
        <v>787.91250000000002</v>
      </c>
      <c r="P66" s="129"/>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row>
    <row r="67" spans="1:102" s="120" customFormat="1" ht="15.75" customHeight="1" thickBot="1" x14ac:dyDescent="0.25">
      <c r="A67" s="125" t="str">
        <f t="shared" si="10"/>
        <v/>
      </c>
      <c r="B67" s="178"/>
      <c r="C67" s="178"/>
      <c r="D67" s="42"/>
      <c r="E67" s="175"/>
      <c r="F67" s="176"/>
      <c r="G67" s="175"/>
      <c r="H67" s="6"/>
      <c r="I67" s="3"/>
      <c r="J67" s="3"/>
      <c r="K67" s="171"/>
      <c r="L67" s="134"/>
      <c r="M67" s="134"/>
      <c r="N67" s="137"/>
      <c r="O67" s="177"/>
      <c r="P67" s="129"/>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row>
    <row r="68" spans="1:102" s="120" customFormat="1" x14ac:dyDescent="0.2">
      <c r="A68" s="121" t="str">
        <f t="shared" si="10"/>
        <v/>
      </c>
      <c r="B68" s="178"/>
      <c r="C68" s="178"/>
      <c r="D68" s="140" t="s">
        <v>17</v>
      </c>
      <c r="E68" s="141"/>
      <c r="F68" s="142"/>
      <c r="G68" s="141"/>
      <c r="H68" s="143"/>
      <c r="I68" s="168"/>
      <c r="J68" s="168"/>
      <c r="K68" s="169"/>
      <c r="L68" s="144" t="str">
        <f t="shared" ref="L68" si="73">IF(H68&lt;&gt;"",I68*K68,"")</f>
        <v/>
      </c>
      <c r="M68" s="144"/>
      <c r="N68" s="145"/>
      <c r="O68" s="147"/>
      <c r="P68" s="148">
        <f>SUM(O60:O67)</f>
        <v>2221.9132500000001</v>
      </c>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row>
    <row r="69" spans="1:102" s="120" customFormat="1" x14ac:dyDescent="0.2">
      <c r="A69" s="123" t="str">
        <f t="shared" si="10"/>
        <v/>
      </c>
      <c r="B69" s="124"/>
      <c r="C69" s="167">
        <v>90000</v>
      </c>
      <c r="D69" s="122" t="s">
        <v>220</v>
      </c>
      <c r="E69" s="130"/>
      <c r="F69" s="132"/>
      <c r="G69" s="130"/>
      <c r="H69" s="124"/>
      <c r="I69" s="124"/>
      <c r="J69" s="124"/>
      <c r="K69" s="124"/>
      <c r="L69" s="133" t="str">
        <f>IF(H69&lt;&gt;"",0.4*N69,"")</f>
        <v/>
      </c>
      <c r="M69" s="133"/>
      <c r="N69" s="136"/>
      <c r="O69" s="146"/>
      <c r="P69" s="128"/>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row>
    <row r="70" spans="1:102" s="120" customFormat="1" x14ac:dyDescent="0.2">
      <c r="A70" s="125" t="str">
        <f t="shared" si="10"/>
        <v/>
      </c>
      <c r="B70" s="178"/>
      <c r="C70" s="6"/>
      <c r="D70" s="179"/>
      <c r="E70" s="180"/>
      <c r="F70" s="176"/>
      <c r="G70" s="175"/>
      <c r="H70" s="6"/>
      <c r="I70" s="6"/>
      <c r="J70" s="6"/>
      <c r="K70" s="6"/>
      <c r="L70" s="134"/>
      <c r="M70" s="134"/>
      <c r="N70" s="137"/>
      <c r="O70" s="177"/>
      <c r="P70" s="129"/>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row>
    <row r="71" spans="1:102" s="120" customFormat="1" ht="18" customHeight="1" x14ac:dyDescent="0.2">
      <c r="A71" s="125" t="str">
        <f t="shared" si="10"/>
        <v/>
      </c>
      <c r="B71" s="178"/>
      <c r="C71" s="178"/>
      <c r="D71" s="181" t="s">
        <v>224</v>
      </c>
      <c r="E71" s="175"/>
      <c r="F71" s="176"/>
      <c r="G71" s="175"/>
      <c r="H71" s="6"/>
      <c r="I71" s="64"/>
      <c r="J71" s="64"/>
      <c r="K71" s="171"/>
      <c r="L71" s="134"/>
      <c r="M71" s="64"/>
      <c r="N71" s="137"/>
      <c r="O71" s="177"/>
      <c r="P71" s="129"/>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row>
    <row r="72" spans="1:102" s="120" customFormat="1" x14ac:dyDescent="0.2">
      <c r="A72" s="125" t="str">
        <f t="shared" si="10"/>
        <v/>
      </c>
      <c r="B72" s="178"/>
      <c r="C72" s="178"/>
      <c r="D72" s="183"/>
      <c r="E72" s="175"/>
      <c r="F72" s="176"/>
      <c r="G72" s="175"/>
      <c r="H72" s="6"/>
      <c r="I72" s="64"/>
      <c r="J72" s="64"/>
      <c r="K72" s="171"/>
      <c r="L72" s="134"/>
      <c r="M72" s="64"/>
      <c r="N72" s="137"/>
      <c r="O72" s="177"/>
      <c r="P72" s="129"/>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row>
    <row r="73" spans="1:102" s="120" customFormat="1" ht="18" customHeight="1" x14ac:dyDescent="0.2">
      <c r="A73" s="125" t="str">
        <f t="shared" si="10"/>
        <v/>
      </c>
      <c r="B73" s="178"/>
      <c r="C73" s="178"/>
      <c r="D73" s="183" t="s">
        <v>305</v>
      </c>
      <c r="E73" s="175"/>
      <c r="F73" s="176"/>
      <c r="G73" s="175"/>
      <c r="H73" s="6"/>
      <c r="I73" s="64"/>
      <c r="J73" s="64"/>
      <c r="K73" s="171"/>
      <c r="L73" s="134"/>
      <c r="M73" s="64"/>
      <c r="N73" s="137"/>
      <c r="O73" s="177"/>
      <c r="P73" s="129"/>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row>
    <row r="74" spans="1:102" s="120" customFormat="1" x14ac:dyDescent="0.2">
      <c r="A74" s="125" t="str">
        <f t="shared" si="10"/>
        <v/>
      </c>
      <c r="B74" s="178"/>
      <c r="C74" s="178"/>
      <c r="D74" s="183"/>
      <c r="E74" s="175"/>
      <c r="F74" s="176"/>
      <c r="G74" s="175"/>
      <c r="H74" s="6"/>
      <c r="I74" s="64"/>
      <c r="J74" s="64"/>
      <c r="K74" s="171"/>
      <c r="L74" s="134"/>
      <c r="M74" s="64"/>
      <c r="N74" s="137"/>
      <c r="O74" s="177"/>
      <c r="P74" s="129"/>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row>
    <row r="75" spans="1:102" s="120" customFormat="1" ht="18" customHeight="1" x14ac:dyDescent="0.2">
      <c r="A75" s="125">
        <f t="shared" si="10"/>
        <v>28</v>
      </c>
      <c r="B75" s="178"/>
      <c r="C75" s="178"/>
      <c r="D75" s="184" t="s">
        <v>226</v>
      </c>
      <c r="E75" s="185">
        <v>14</v>
      </c>
      <c r="F75" s="186">
        <v>0.05</v>
      </c>
      <c r="G75" s="185">
        <f t="shared" ref="G75:G80" si="74">E75+(E75*F75)</f>
        <v>14.7</v>
      </c>
      <c r="H75" s="54" t="s">
        <v>110</v>
      </c>
      <c r="I75" s="3"/>
      <c r="J75" s="3"/>
      <c r="K75" s="171"/>
      <c r="L75" s="134"/>
      <c r="M75" s="134"/>
      <c r="N75" s="137"/>
      <c r="O75" s="177"/>
      <c r="P75" s="129"/>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row>
    <row r="76" spans="1:102" s="120" customFormat="1" ht="18" customHeight="1" x14ac:dyDescent="0.2">
      <c r="A76" s="125">
        <f t="shared" si="10"/>
        <v>29</v>
      </c>
      <c r="B76" s="178" t="s">
        <v>222</v>
      </c>
      <c r="C76" s="178" t="s">
        <v>222</v>
      </c>
      <c r="D76" s="179" t="s">
        <v>225</v>
      </c>
      <c r="E76" s="175">
        <f>(E75*9.5*2)/32</f>
        <v>8.3125</v>
      </c>
      <c r="F76" s="176">
        <v>0</v>
      </c>
      <c r="G76" s="175">
        <f t="shared" si="74"/>
        <v>8.3125</v>
      </c>
      <c r="H76" s="6" t="s">
        <v>111</v>
      </c>
      <c r="I76" s="3">
        <v>0.38400000000000001</v>
      </c>
      <c r="J76" s="3">
        <f t="shared" ref="J76" si="75">I76*G76</f>
        <v>3.1920000000000002</v>
      </c>
      <c r="K76" s="171">
        <v>53.48</v>
      </c>
      <c r="L76" s="134">
        <f t="shared" ref="L76" si="76">K76*J76</f>
        <v>170.70815999999999</v>
      </c>
      <c r="M76" s="134">
        <v>23.04</v>
      </c>
      <c r="N76" s="137">
        <f t="shared" ref="N76" si="77">M76*G76</f>
        <v>191.51999999999998</v>
      </c>
      <c r="O76" s="177">
        <f t="shared" ref="O76" si="78">L76+N76</f>
        <v>362.22816</v>
      </c>
      <c r="P76" s="129"/>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row>
    <row r="77" spans="1:102" s="120" customFormat="1" ht="18" customHeight="1" x14ac:dyDescent="0.2">
      <c r="A77" s="125">
        <f t="shared" si="10"/>
        <v>30</v>
      </c>
      <c r="B77" s="178" t="s">
        <v>222</v>
      </c>
      <c r="C77" s="178" t="s">
        <v>222</v>
      </c>
      <c r="D77" s="179" t="s">
        <v>227</v>
      </c>
      <c r="E77" s="175">
        <f>(E75/1.33)+2</f>
        <v>12.526315789473683</v>
      </c>
      <c r="F77" s="176">
        <v>0</v>
      </c>
      <c r="G77" s="175">
        <f t="shared" si="74"/>
        <v>12.526315789473683</v>
      </c>
      <c r="H77" s="6" t="s">
        <v>111</v>
      </c>
      <c r="I77" s="3">
        <v>0.31200000000000006</v>
      </c>
      <c r="J77" s="3">
        <f t="shared" ref="J77:J79" si="79">I77*G77</f>
        <v>3.90821052631579</v>
      </c>
      <c r="K77" s="171">
        <v>53.48</v>
      </c>
      <c r="L77" s="134">
        <f t="shared" ref="L77:L79" si="80">K77*J77</f>
        <v>209.01109894736842</v>
      </c>
      <c r="M77" s="134">
        <v>18.72</v>
      </c>
      <c r="N77" s="137">
        <f t="shared" ref="N77:N79" si="81">M77*G77</f>
        <v>234.49263157894734</v>
      </c>
      <c r="O77" s="177">
        <f t="shared" ref="O77:O79" si="82">L77+N77</f>
        <v>443.50373052631574</v>
      </c>
      <c r="P77" s="129"/>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row>
    <row r="78" spans="1:102" s="120" customFormat="1" ht="18" customHeight="1" x14ac:dyDescent="0.2">
      <c r="A78" s="125">
        <f t="shared" si="10"/>
        <v>31</v>
      </c>
      <c r="B78" s="178" t="s">
        <v>222</v>
      </c>
      <c r="C78" s="178" t="s">
        <v>222</v>
      </c>
      <c r="D78" s="179" t="s">
        <v>228</v>
      </c>
      <c r="E78" s="175">
        <f>E75</f>
        <v>14</v>
      </c>
      <c r="F78" s="176">
        <v>0.05</v>
      </c>
      <c r="G78" s="175">
        <f t="shared" si="74"/>
        <v>14.7</v>
      </c>
      <c r="H78" s="6" t="s">
        <v>110</v>
      </c>
      <c r="I78" s="3">
        <v>2.7999999999999997E-2</v>
      </c>
      <c r="J78" s="3">
        <f t="shared" ref="J78" si="83">I78*G78</f>
        <v>0.41159999999999991</v>
      </c>
      <c r="K78" s="171">
        <v>53.48</v>
      </c>
      <c r="L78" s="134">
        <f t="shared" ref="L78" si="84">K78*J78</f>
        <v>22.012367999999995</v>
      </c>
      <c r="M78" s="134">
        <v>1.68</v>
      </c>
      <c r="N78" s="137">
        <f t="shared" ref="N78" si="85">M78*G78</f>
        <v>24.695999999999998</v>
      </c>
      <c r="O78" s="177">
        <f t="shared" ref="O78" si="86">L78+N78</f>
        <v>46.708367999999993</v>
      </c>
      <c r="P78" s="129"/>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row>
    <row r="79" spans="1:102" s="120" customFormat="1" ht="18" customHeight="1" x14ac:dyDescent="0.2">
      <c r="A79" s="125">
        <f t="shared" si="10"/>
        <v>32</v>
      </c>
      <c r="B79" s="178" t="s">
        <v>222</v>
      </c>
      <c r="C79" s="178" t="s">
        <v>222</v>
      </c>
      <c r="D79" s="179" t="s">
        <v>229</v>
      </c>
      <c r="E79" s="175">
        <f>E75*2</f>
        <v>28</v>
      </c>
      <c r="F79" s="176">
        <v>0.05</v>
      </c>
      <c r="G79" s="175">
        <f t="shared" si="74"/>
        <v>29.4</v>
      </c>
      <c r="H79" s="6" t="s">
        <v>110</v>
      </c>
      <c r="I79" s="3">
        <v>2.6000000000000002E-2</v>
      </c>
      <c r="J79" s="3">
        <f t="shared" si="79"/>
        <v>0.76440000000000008</v>
      </c>
      <c r="K79" s="171">
        <v>53.48</v>
      </c>
      <c r="L79" s="134">
        <f t="shared" si="80"/>
        <v>40.880112000000004</v>
      </c>
      <c r="M79" s="134">
        <v>1.56</v>
      </c>
      <c r="N79" s="137">
        <f t="shared" si="81"/>
        <v>45.863999999999997</v>
      </c>
      <c r="O79" s="177">
        <f t="shared" si="82"/>
        <v>86.744112000000001</v>
      </c>
      <c r="P79" s="129"/>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row>
    <row r="80" spans="1:102" s="120" customFormat="1" ht="18" customHeight="1" x14ac:dyDescent="0.2">
      <c r="A80" s="125">
        <f t="shared" si="10"/>
        <v>33</v>
      </c>
      <c r="B80" s="178" t="s">
        <v>222</v>
      </c>
      <c r="C80" s="178" t="s">
        <v>222</v>
      </c>
      <c r="D80" s="179" t="s">
        <v>310</v>
      </c>
      <c r="E80" s="175">
        <f>E75*4</f>
        <v>56</v>
      </c>
      <c r="F80" s="176">
        <v>0.05</v>
      </c>
      <c r="G80" s="175">
        <f t="shared" si="74"/>
        <v>58.8</v>
      </c>
      <c r="H80" s="6" t="s">
        <v>110</v>
      </c>
      <c r="I80" s="3">
        <v>0.01</v>
      </c>
      <c r="J80" s="3">
        <f t="shared" ref="J80" si="87">I80*G80</f>
        <v>0.58799999999999997</v>
      </c>
      <c r="K80" s="171">
        <v>53.48</v>
      </c>
      <c r="L80" s="134">
        <f t="shared" ref="L80" si="88">K80*J80</f>
        <v>31.446239999999996</v>
      </c>
      <c r="M80" s="134">
        <v>0.6</v>
      </c>
      <c r="N80" s="137">
        <f t="shared" ref="N80" si="89">M80*G80</f>
        <v>35.279999999999994</v>
      </c>
      <c r="O80" s="177">
        <f t="shared" ref="O80" si="90">L80+N80</f>
        <v>66.72623999999999</v>
      </c>
      <c r="P80" s="129"/>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row>
    <row r="81" spans="1:102" s="120" customFormat="1" x14ac:dyDescent="0.2">
      <c r="A81" s="125" t="str">
        <f t="shared" si="10"/>
        <v/>
      </c>
      <c r="B81" s="178"/>
      <c r="C81" s="178"/>
      <c r="D81" s="179"/>
      <c r="E81" s="175"/>
      <c r="F81" s="176"/>
      <c r="G81" s="175"/>
      <c r="H81" s="6"/>
      <c r="I81" s="3"/>
      <c r="J81" s="3"/>
      <c r="K81" s="171"/>
      <c r="L81" s="134"/>
      <c r="M81" s="134"/>
      <c r="N81" s="137"/>
      <c r="O81" s="177"/>
      <c r="P81" s="129"/>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row>
    <row r="82" spans="1:102" s="120" customFormat="1" ht="18" customHeight="1" x14ac:dyDescent="0.2">
      <c r="A82" s="125" t="str">
        <f t="shared" ref="A82:A145" si="91">IF(H82&lt;&gt;"",1+MAX(A68:A81),"")</f>
        <v/>
      </c>
      <c r="B82" s="178"/>
      <c r="C82" s="178"/>
      <c r="D82" s="181" t="s">
        <v>297</v>
      </c>
      <c r="E82" s="175"/>
      <c r="F82" s="176"/>
      <c r="G82" s="175"/>
      <c r="H82" s="6"/>
      <c r="I82" s="64"/>
      <c r="J82" s="64"/>
      <c r="K82" s="171"/>
      <c r="L82" s="134"/>
      <c r="M82" s="64"/>
      <c r="N82" s="137"/>
      <c r="O82" s="177"/>
      <c r="P82" s="129"/>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row>
    <row r="83" spans="1:102" s="120" customFormat="1" ht="18" customHeight="1" x14ac:dyDescent="0.2">
      <c r="A83" s="125">
        <f t="shared" si="91"/>
        <v>34</v>
      </c>
      <c r="B83" s="178" t="s">
        <v>222</v>
      </c>
      <c r="C83" s="178" t="s">
        <v>222</v>
      </c>
      <c r="D83" s="179" t="s">
        <v>230</v>
      </c>
      <c r="E83" s="175">
        <v>271.72000000000003</v>
      </c>
      <c r="F83" s="176">
        <v>0.05</v>
      </c>
      <c r="G83" s="175">
        <f>E83+(E83*F83)</f>
        <v>285.30600000000004</v>
      </c>
      <c r="H83" s="6" t="s">
        <v>109</v>
      </c>
      <c r="I83" s="3">
        <v>8.7499999999999994E-2</v>
      </c>
      <c r="J83" s="3">
        <f t="shared" ref="J83:J91" si="92">I83*G83</f>
        <v>24.964275000000001</v>
      </c>
      <c r="K83" s="171">
        <v>53.48</v>
      </c>
      <c r="L83" s="134">
        <f t="shared" ref="L83:L91" si="93">K83*J83</f>
        <v>1335.0894269999999</v>
      </c>
      <c r="M83" s="134">
        <v>8.5</v>
      </c>
      <c r="N83" s="137">
        <f t="shared" ref="N83:N91" si="94">M83*G83</f>
        <v>2425.1010000000006</v>
      </c>
      <c r="O83" s="177">
        <f t="shared" ref="O83:O91" si="95">L83+N83</f>
        <v>3760.1904270000005</v>
      </c>
      <c r="P83" s="129"/>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row>
    <row r="84" spans="1:102" s="120" customFormat="1" ht="18" customHeight="1" x14ac:dyDescent="0.2">
      <c r="A84" s="125">
        <f t="shared" si="91"/>
        <v>35</v>
      </c>
      <c r="B84" s="178" t="s">
        <v>222</v>
      </c>
      <c r="C84" s="178" t="s">
        <v>222</v>
      </c>
      <c r="D84" s="179" t="s">
        <v>231</v>
      </c>
      <c r="E84" s="175">
        <v>613.6</v>
      </c>
      <c r="F84" s="176">
        <v>0.05</v>
      </c>
      <c r="G84" s="175">
        <f>E84+(E84*F84)</f>
        <v>644.28</v>
      </c>
      <c r="H84" s="6" t="s">
        <v>109</v>
      </c>
      <c r="I84" s="3">
        <v>8.7499999999999994E-2</v>
      </c>
      <c r="J84" s="3">
        <f t="shared" si="92"/>
        <v>56.374499999999991</v>
      </c>
      <c r="K84" s="171">
        <v>53.48</v>
      </c>
      <c r="L84" s="134">
        <f t="shared" si="93"/>
        <v>3014.9082599999992</v>
      </c>
      <c r="M84" s="134">
        <v>8.25</v>
      </c>
      <c r="N84" s="137">
        <f t="shared" si="94"/>
        <v>5315.3099999999995</v>
      </c>
      <c r="O84" s="177">
        <f t="shared" si="95"/>
        <v>8330.2182599999978</v>
      </c>
      <c r="P84" s="129"/>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row>
    <row r="85" spans="1:102" s="120" customFormat="1" x14ac:dyDescent="0.2">
      <c r="A85" s="125" t="str">
        <f t="shared" si="91"/>
        <v/>
      </c>
      <c r="B85" s="178"/>
      <c r="C85" s="178"/>
      <c r="D85" s="179"/>
      <c r="E85" s="175"/>
      <c r="F85" s="176"/>
      <c r="G85" s="175"/>
      <c r="H85" s="6"/>
      <c r="I85" s="3"/>
      <c r="J85" s="3"/>
      <c r="K85" s="171"/>
      <c r="L85" s="134"/>
      <c r="M85" s="134"/>
      <c r="N85" s="137"/>
      <c r="O85" s="177"/>
      <c r="P85" s="129"/>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row>
    <row r="86" spans="1:102" s="120" customFormat="1" ht="18" customHeight="1" x14ac:dyDescent="0.2">
      <c r="A86" s="125" t="str">
        <f t="shared" si="91"/>
        <v/>
      </c>
      <c r="B86" s="178"/>
      <c r="C86" s="178"/>
      <c r="D86" s="181" t="s">
        <v>298</v>
      </c>
      <c r="E86" s="175"/>
      <c r="F86" s="176"/>
      <c r="G86" s="175"/>
      <c r="H86" s="6"/>
      <c r="I86" s="64"/>
      <c r="J86" s="64"/>
      <c r="K86" s="171"/>
      <c r="L86" s="134"/>
      <c r="M86" s="64"/>
      <c r="N86" s="137"/>
      <c r="O86" s="177"/>
      <c r="P86" s="129"/>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row>
    <row r="87" spans="1:102" s="120" customFormat="1" ht="18" customHeight="1" x14ac:dyDescent="0.2">
      <c r="A87" s="125">
        <f t="shared" si="91"/>
        <v>36</v>
      </c>
      <c r="B87" s="178" t="s">
        <v>222</v>
      </c>
      <c r="C87" s="178" t="s">
        <v>223</v>
      </c>
      <c r="D87" s="179" t="s">
        <v>311</v>
      </c>
      <c r="E87" s="175">
        <v>9.01</v>
      </c>
      <c r="F87" s="176">
        <v>0.05</v>
      </c>
      <c r="G87" s="175">
        <f>E87+(E87*F87)</f>
        <v>9.4604999999999997</v>
      </c>
      <c r="H87" s="6" t="s">
        <v>110</v>
      </c>
      <c r="I87" s="3">
        <v>3.5000000000000003E-2</v>
      </c>
      <c r="J87" s="3">
        <f t="shared" si="92"/>
        <v>0.33111750000000001</v>
      </c>
      <c r="K87" s="171">
        <v>53.48</v>
      </c>
      <c r="L87" s="134">
        <f t="shared" si="93"/>
        <v>17.708163899999999</v>
      </c>
      <c r="M87" s="134">
        <v>2.0999999999999996</v>
      </c>
      <c r="N87" s="137">
        <f t="shared" si="94"/>
        <v>19.867049999999995</v>
      </c>
      <c r="O87" s="177">
        <f t="shared" si="95"/>
        <v>37.575213899999994</v>
      </c>
      <c r="P87" s="129"/>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row>
    <row r="88" spans="1:102" s="120" customFormat="1" x14ac:dyDescent="0.2">
      <c r="A88" s="125" t="str">
        <f t="shared" si="91"/>
        <v/>
      </c>
      <c r="B88" s="178"/>
      <c r="C88" s="178"/>
      <c r="D88" s="179"/>
      <c r="E88" s="175"/>
      <c r="F88" s="176"/>
      <c r="G88" s="175"/>
      <c r="H88" s="6"/>
      <c r="I88" s="3"/>
      <c r="J88" s="3"/>
      <c r="K88" s="171"/>
      <c r="L88" s="134"/>
      <c r="M88" s="134"/>
      <c r="N88" s="137"/>
      <c r="O88" s="177"/>
      <c r="P88" s="129"/>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row>
    <row r="89" spans="1:102" s="120" customFormat="1" ht="18" customHeight="1" x14ac:dyDescent="0.2">
      <c r="A89" s="125" t="str">
        <f t="shared" si="91"/>
        <v/>
      </c>
      <c r="B89" s="178"/>
      <c r="C89" s="178"/>
      <c r="D89" s="181" t="s">
        <v>232</v>
      </c>
      <c r="E89" s="175"/>
      <c r="F89" s="176"/>
      <c r="G89" s="175"/>
      <c r="H89" s="6"/>
      <c r="I89" s="64"/>
      <c r="J89" s="64"/>
      <c r="K89" s="171"/>
      <c r="L89" s="134"/>
      <c r="M89" s="64"/>
      <c r="N89" s="137"/>
      <c r="O89" s="177"/>
      <c r="P89" s="129"/>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row>
    <row r="90" spans="1:102" s="120" customFormat="1" ht="18" customHeight="1" x14ac:dyDescent="0.2">
      <c r="A90" s="125">
        <f t="shared" si="91"/>
        <v>37</v>
      </c>
      <c r="B90" s="178" t="s">
        <v>222</v>
      </c>
      <c r="C90" s="178" t="s">
        <v>222</v>
      </c>
      <c r="D90" s="179" t="s">
        <v>233</v>
      </c>
      <c r="E90" s="175">
        <v>85.21</v>
      </c>
      <c r="F90" s="176">
        <v>0.05</v>
      </c>
      <c r="G90" s="175">
        <f>E90+(E90*F90)</f>
        <v>89.470499999999987</v>
      </c>
      <c r="H90" s="6" t="s">
        <v>110</v>
      </c>
      <c r="I90" s="3">
        <v>2.7999999999999997E-2</v>
      </c>
      <c r="J90" s="3">
        <f t="shared" si="92"/>
        <v>2.5051739999999993</v>
      </c>
      <c r="K90" s="171">
        <v>53.48</v>
      </c>
      <c r="L90" s="134">
        <f t="shared" si="93"/>
        <v>133.97670551999997</v>
      </c>
      <c r="M90" s="134">
        <v>1.68</v>
      </c>
      <c r="N90" s="137">
        <f t="shared" si="94"/>
        <v>150.31043999999997</v>
      </c>
      <c r="O90" s="177">
        <f t="shared" si="95"/>
        <v>284.28714551999997</v>
      </c>
      <c r="P90" s="129"/>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row>
    <row r="91" spans="1:102" s="120" customFormat="1" ht="18" customHeight="1" x14ac:dyDescent="0.2">
      <c r="A91" s="125">
        <f t="shared" si="91"/>
        <v>38</v>
      </c>
      <c r="B91" s="178" t="s">
        <v>222</v>
      </c>
      <c r="C91" s="178" t="s">
        <v>222</v>
      </c>
      <c r="D91" s="179" t="s">
        <v>234</v>
      </c>
      <c r="E91" s="175">
        <v>122.91</v>
      </c>
      <c r="F91" s="176">
        <v>0.05</v>
      </c>
      <c r="G91" s="175">
        <f>E91+(E91*F91)</f>
        <v>129.05549999999999</v>
      </c>
      <c r="H91" s="6" t="s">
        <v>110</v>
      </c>
      <c r="I91" s="3">
        <v>2.6500000000000003E-2</v>
      </c>
      <c r="J91" s="3">
        <f t="shared" si="92"/>
        <v>3.4199707500000001</v>
      </c>
      <c r="K91" s="171">
        <v>53.48</v>
      </c>
      <c r="L91" s="134">
        <f t="shared" si="93"/>
        <v>182.90003571</v>
      </c>
      <c r="M91" s="134">
        <v>1.5899999999999999</v>
      </c>
      <c r="N91" s="137">
        <f t="shared" si="94"/>
        <v>205.19824499999999</v>
      </c>
      <c r="O91" s="177">
        <f t="shared" si="95"/>
        <v>388.09828070999998</v>
      </c>
      <c r="P91" s="129"/>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row>
    <row r="92" spans="1:102" s="120" customFormat="1" x14ac:dyDescent="0.2">
      <c r="A92" s="125" t="str">
        <f t="shared" si="91"/>
        <v/>
      </c>
      <c r="B92" s="178"/>
      <c r="C92" s="178"/>
      <c r="D92" s="179"/>
      <c r="E92" s="175"/>
      <c r="F92" s="176"/>
      <c r="G92" s="175"/>
      <c r="H92" s="6"/>
      <c r="I92" s="3"/>
      <c r="J92" s="3"/>
      <c r="K92" s="171"/>
      <c r="L92" s="134"/>
      <c r="M92" s="134"/>
      <c r="N92" s="137"/>
      <c r="O92" s="177"/>
      <c r="P92" s="129"/>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row>
    <row r="93" spans="1:102" s="120" customFormat="1" ht="18" customHeight="1" x14ac:dyDescent="0.2">
      <c r="A93" s="125" t="str">
        <f t="shared" si="91"/>
        <v/>
      </c>
      <c r="B93" s="178"/>
      <c r="C93" s="178"/>
      <c r="D93" s="181" t="s">
        <v>235</v>
      </c>
      <c r="E93" s="175"/>
      <c r="F93" s="176"/>
      <c r="G93" s="175"/>
      <c r="H93" s="6"/>
      <c r="I93" s="64"/>
      <c r="J93" s="64"/>
      <c r="K93" s="171"/>
      <c r="L93" s="134"/>
      <c r="M93" s="64"/>
      <c r="N93" s="137"/>
      <c r="O93" s="177"/>
      <c r="P93" s="129"/>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row>
    <row r="94" spans="1:102" s="120" customFormat="1" ht="47.25" x14ac:dyDescent="0.2">
      <c r="A94" s="125">
        <f t="shared" si="91"/>
        <v>39</v>
      </c>
      <c r="B94" s="178" t="s">
        <v>222</v>
      </c>
      <c r="C94" s="178" t="s">
        <v>222</v>
      </c>
      <c r="D94" s="179" t="s">
        <v>236</v>
      </c>
      <c r="E94" s="175">
        <f>(16.71*2)+(137.35*9)</f>
        <v>1269.57</v>
      </c>
      <c r="F94" s="176">
        <v>0.05</v>
      </c>
      <c r="G94" s="175">
        <f>E94+(E94*F94)</f>
        <v>1333.0484999999999</v>
      </c>
      <c r="H94" s="6" t="s">
        <v>109</v>
      </c>
      <c r="I94" s="3">
        <v>4.4999999999999998E-2</v>
      </c>
      <c r="J94" s="3">
        <f t="shared" ref="J94:J103" si="96">I94*G94</f>
        <v>59.987182499999989</v>
      </c>
      <c r="K94" s="171">
        <v>53.48</v>
      </c>
      <c r="L94" s="134">
        <f t="shared" ref="L94:L103" si="97">K94*J94</f>
        <v>3208.114520099999</v>
      </c>
      <c r="M94" s="134">
        <v>2.7</v>
      </c>
      <c r="N94" s="137">
        <f t="shared" ref="N94:N103" si="98">M94*G94</f>
        <v>3599.2309500000001</v>
      </c>
      <c r="O94" s="177">
        <f t="shared" ref="O94:O103" si="99">L94+N94</f>
        <v>6807.3454700999991</v>
      </c>
      <c r="P94" s="129"/>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row>
    <row r="95" spans="1:102" s="120" customFormat="1" x14ac:dyDescent="0.2">
      <c r="A95" s="125" t="str">
        <f t="shared" si="91"/>
        <v/>
      </c>
      <c r="B95" s="178"/>
      <c r="C95" s="178"/>
      <c r="D95" s="179"/>
      <c r="E95" s="175"/>
      <c r="F95" s="176"/>
      <c r="G95" s="175"/>
      <c r="H95" s="6"/>
      <c r="I95" s="3"/>
      <c r="J95" s="3"/>
      <c r="K95" s="171"/>
      <c r="L95" s="134"/>
      <c r="M95" s="134"/>
      <c r="N95" s="137"/>
      <c r="O95" s="177"/>
      <c r="P95" s="129"/>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row>
    <row r="96" spans="1:102" s="120" customFormat="1" x14ac:dyDescent="0.2">
      <c r="A96" s="125" t="str">
        <f t="shared" si="91"/>
        <v/>
      </c>
      <c r="B96" s="178"/>
      <c r="C96" s="178"/>
      <c r="D96" s="181" t="s">
        <v>237</v>
      </c>
      <c r="E96" s="175"/>
      <c r="F96" s="176"/>
      <c r="G96" s="175"/>
      <c r="H96" s="6"/>
      <c r="I96" s="64"/>
      <c r="J96" s="64"/>
      <c r="K96" s="171"/>
      <c r="L96" s="134"/>
      <c r="M96" s="64"/>
      <c r="N96" s="137"/>
      <c r="O96" s="177"/>
      <c r="P96" s="129"/>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row>
    <row r="97" spans="1:102" s="120" customFormat="1" x14ac:dyDescent="0.2">
      <c r="A97" s="125" t="str">
        <f t="shared" si="91"/>
        <v/>
      </c>
      <c r="B97" s="178"/>
      <c r="C97" s="178"/>
      <c r="D97" s="183"/>
      <c r="E97" s="175"/>
      <c r="F97" s="176"/>
      <c r="G97" s="175"/>
      <c r="H97" s="6"/>
      <c r="I97" s="64"/>
      <c r="J97" s="64"/>
      <c r="K97" s="171"/>
      <c r="L97" s="134"/>
      <c r="M97" s="64"/>
      <c r="N97" s="137"/>
      <c r="O97" s="177"/>
      <c r="P97" s="129"/>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row>
    <row r="98" spans="1:102" s="120" customFormat="1" ht="18" customHeight="1" x14ac:dyDescent="0.2">
      <c r="A98" s="125" t="str">
        <f t="shared" si="91"/>
        <v/>
      </c>
      <c r="B98" s="178"/>
      <c r="C98" s="178"/>
      <c r="D98" s="183" t="s">
        <v>306</v>
      </c>
      <c r="E98" s="175"/>
      <c r="F98" s="176"/>
      <c r="G98" s="175"/>
      <c r="H98" s="6"/>
      <c r="I98" s="64"/>
      <c r="J98" s="64"/>
      <c r="K98" s="171"/>
      <c r="L98" s="134"/>
      <c r="M98" s="64"/>
      <c r="N98" s="137"/>
      <c r="O98" s="177"/>
      <c r="P98" s="129"/>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row>
    <row r="99" spans="1:102" s="120" customFormat="1" x14ac:dyDescent="0.2">
      <c r="A99" s="125" t="str">
        <f t="shared" si="91"/>
        <v/>
      </c>
      <c r="B99" s="178"/>
      <c r="C99" s="178"/>
      <c r="D99" s="183"/>
      <c r="E99" s="175"/>
      <c r="F99" s="176"/>
      <c r="G99" s="175"/>
      <c r="H99" s="6"/>
      <c r="I99" s="64"/>
      <c r="J99" s="64"/>
      <c r="K99" s="171"/>
      <c r="L99" s="134"/>
      <c r="M99" s="64"/>
      <c r="N99" s="137"/>
      <c r="O99" s="177"/>
      <c r="P99" s="129"/>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row>
    <row r="100" spans="1:102" s="120" customFormat="1" ht="47.25" x14ac:dyDescent="0.2">
      <c r="A100" s="125">
        <f t="shared" si="91"/>
        <v>40</v>
      </c>
      <c r="B100" s="178" t="s">
        <v>222</v>
      </c>
      <c r="C100" s="178" t="s">
        <v>222</v>
      </c>
      <c r="D100" s="179" t="s">
        <v>238</v>
      </c>
      <c r="E100" s="175">
        <f>85.35*9</f>
        <v>768.15</v>
      </c>
      <c r="F100" s="176">
        <v>0.05</v>
      </c>
      <c r="G100" s="175">
        <f>E100+(E100*F100)</f>
        <v>806.5575</v>
      </c>
      <c r="H100" s="6" t="s">
        <v>109</v>
      </c>
      <c r="I100" s="3">
        <v>1.3500000000000002E-2</v>
      </c>
      <c r="J100" s="3">
        <f t="shared" si="96"/>
        <v>10.888526250000002</v>
      </c>
      <c r="K100" s="171">
        <v>53.48</v>
      </c>
      <c r="L100" s="134">
        <f t="shared" si="97"/>
        <v>582.31838385000003</v>
      </c>
      <c r="M100" s="134">
        <v>0.81</v>
      </c>
      <c r="N100" s="137">
        <f t="shared" si="98"/>
        <v>653.31157500000006</v>
      </c>
      <c r="O100" s="177">
        <f t="shared" si="99"/>
        <v>1235.6299588500001</v>
      </c>
      <c r="P100" s="129"/>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64"/>
      <c r="AZ100" s="64"/>
      <c r="BA100" s="64"/>
      <c r="BB100" s="64"/>
      <c r="BC100" s="64"/>
      <c r="BD100" s="64"/>
      <c r="BE100" s="64"/>
      <c r="BF100" s="64"/>
      <c r="BG100" s="64"/>
      <c r="BH100" s="64"/>
      <c r="BI100" s="64"/>
      <c r="BJ100" s="64"/>
      <c r="BK100" s="64"/>
      <c r="BL100" s="64"/>
      <c r="BM100" s="64"/>
      <c r="BN100" s="64"/>
      <c r="BO100" s="64"/>
      <c r="BP100" s="64"/>
      <c r="BQ100" s="64"/>
      <c r="BR100" s="64"/>
      <c r="BS100" s="64"/>
      <c r="BT100" s="64"/>
      <c r="BU100" s="64"/>
      <c r="BV100" s="64"/>
      <c r="BW100" s="64"/>
      <c r="BX100" s="64"/>
      <c r="BY100" s="64"/>
      <c r="BZ100" s="64"/>
      <c r="CA100" s="64"/>
      <c r="CB100" s="64"/>
      <c r="CC100" s="64"/>
      <c r="CD100" s="64"/>
      <c r="CE100" s="64"/>
      <c r="CF100" s="64"/>
      <c r="CG100" s="64"/>
      <c r="CH100" s="64"/>
      <c r="CI100" s="64"/>
      <c r="CJ100" s="64"/>
      <c r="CK100" s="64"/>
      <c r="CL100" s="64"/>
      <c r="CM100" s="64"/>
      <c r="CN100" s="64"/>
      <c r="CO100" s="64"/>
      <c r="CP100" s="64"/>
      <c r="CQ100" s="64"/>
      <c r="CR100" s="64"/>
      <c r="CS100" s="64"/>
      <c r="CT100" s="64"/>
      <c r="CU100" s="64"/>
      <c r="CV100" s="64"/>
      <c r="CW100" s="64"/>
      <c r="CX100" s="64"/>
    </row>
    <row r="101" spans="1:102" s="120" customFormat="1" ht="47.25" x14ac:dyDescent="0.2">
      <c r="A101" s="125">
        <f t="shared" si="91"/>
        <v>41</v>
      </c>
      <c r="B101" s="178" t="s">
        <v>274</v>
      </c>
      <c r="C101" s="178" t="s">
        <v>222</v>
      </c>
      <c r="D101" s="179" t="s">
        <v>239</v>
      </c>
      <c r="E101" s="175">
        <v>105.24</v>
      </c>
      <c r="F101" s="176">
        <v>0.05</v>
      </c>
      <c r="G101" s="175">
        <f>E101+(E101*F101)</f>
        <v>110.502</v>
      </c>
      <c r="H101" s="6" t="s">
        <v>109</v>
      </c>
      <c r="I101" s="3">
        <v>1.6500000000000001E-2</v>
      </c>
      <c r="J101" s="3">
        <f t="shared" si="96"/>
        <v>1.823283</v>
      </c>
      <c r="K101" s="171">
        <v>53.48</v>
      </c>
      <c r="L101" s="134">
        <f t="shared" si="97"/>
        <v>97.50917484</v>
      </c>
      <c r="M101" s="134">
        <v>0.98999999999999988</v>
      </c>
      <c r="N101" s="137">
        <f t="shared" si="98"/>
        <v>109.39697999999999</v>
      </c>
      <c r="O101" s="177">
        <f t="shared" si="99"/>
        <v>206.90615484</v>
      </c>
      <c r="P101" s="129"/>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4"/>
      <c r="BY101" s="64"/>
      <c r="BZ101" s="64"/>
      <c r="CA101" s="64"/>
      <c r="CB101" s="64"/>
      <c r="CC101" s="64"/>
      <c r="CD101" s="64"/>
      <c r="CE101" s="64"/>
      <c r="CF101" s="64"/>
      <c r="CG101" s="64"/>
      <c r="CH101" s="64"/>
      <c r="CI101" s="64"/>
      <c r="CJ101" s="64"/>
      <c r="CK101" s="64"/>
      <c r="CL101" s="64"/>
      <c r="CM101" s="64"/>
      <c r="CN101" s="64"/>
      <c r="CO101" s="64"/>
      <c r="CP101" s="64"/>
      <c r="CQ101" s="64"/>
      <c r="CR101" s="64"/>
      <c r="CS101" s="64"/>
      <c r="CT101" s="64"/>
      <c r="CU101" s="64"/>
      <c r="CV101" s="64"/>
      <c r="CW101" s="64"/>
      <c r="CX101" s="64"/>
    </row>
    <row r="102" spans="1:102" s="120" customFormat="1" ht="18" customHeight="1" x14ac:dyDescent="0.2">
      <c r="A102" s="125">
        <f t="shared" si="91"/>
        <v>42</v>
      </c>
      <c r="B102" s="178" t="s">
        <v>223</v>
      </c>
      <c r="C102" s="178" t="s">
        <v>223</v>
      </c>
      <c r="D102" s="179" t="s">
        <v>240</v>
      </c>
      <c r="E102" s="175">
        <v>1</v>
      </c>
      <c r="F102" s="176">
        <v>0</v>
      </c>
      <c r="G102" s="175">
        <f>E102+(E102*F102)</f>
        <v>1</v>
      </c>
      <c r="H102" s="6" t="s">
        <v>111</v>
      </c>
      <c r="I102" s="3">
        <v>0.54</v>
      </c>
      <c r="J102" s="3">
        <f t="shared" si="96"/>
        <v>0.54</v>
      </c>
      <c r="K102" s="171">
        <v>53.48</v>
      </c>
      <c r="L102" s="134">
        <f t="shared" si="97"/>
        <v>28.879200000000001</v>
      </c>
      <c r="M102" s="134">
        <v>32.4</v>
      </c>
      <c r="N102" s="137">
        <f t="shared" si="98"/>
        <v>32.4</v>
      </c>
      <c r="O102" s="177">
        <f t="shared" si="99"/>
        <v>61.279200000000003</v>
      </c>
      <c r="P102" s="129"/>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c r="BV102" s="64"/>
      <c r="BW102" s="64"/>
      <c r="BX102" s="64"/>
      <c r="BY102" s="64"/>
      <c r="BZ102" s="64"/>
      <c r="CA102" s="64"/>
      <c r="CB102" s="64"/>
      <c r="CC102" s="64"/>
      <c r="CD102" s="64"/>
      <c r="CE102" s="64"/>
      <c r="CF102" s="64"/>
      <c r="CG102" s="64"/>
      <c r="CH102" s="64"/>
      <c r="CI102" s="64"/>
      <c r="CJ102" s="64"/>
      <c r="CK102" s="64"/>
      <c r="CL102" s="64"/>
      <c r="CM102" s="64"/>
      <c r="CN102" s="64"/>
      <c r="CO102" s="64"/>
      <c r="CP102" s="64"/>
      <c r="CQ102" s="64"/>
      <c r="CR102" s="64"/>
      <c r="CS102" s="64"/>
      <c r="CT102" s="64"/>
      <c r="CU102" s="64"/>
      <c r="CV102" s="64"/>
      <c r="CW102" s="64"/>
      <c r="CX102" s="64"/>
    </row>
    <row r="103" spans="1:102" s="120" customFormat="1" ht="18" customHeight="1" x14ac:dyDescent="0.2">
      <c r="A103" s="125">
        <f t="shared" si="91"/>
        <v>43</v>
      </c>
      <c r="B103" s="178" t="s">
        <v>223</v>
      </c>
      <c r="C103" s="178" t="s">
        <v>223</v>
      </c>
      <c r="D103" s="179" t="s">
        <v>241</v>
      </c>
      <c r="E103" s="175">
        <v>1</v>
      </c>
      <c r="F103" s="176">
        <v>0</v>
      </c>
      <c r="G103" s="175">
        <f>E103+(E103*F103)</f>
        <v>1</v>
      </c>
      <c r="H103" s="6" t="s">
        <v>111</v>
      </c>
      <c r="I103" s="3">
        <v>0.84000000000000008</v>
      </c>
      <c r="J103" s="3">
        <f t="shared" si="96"/>
        <v>0.84000000000000008</v>
      </c>
      <c r="K103" s="171">
        <v>53.48</v>
      </c>
      <c r="L103" s="134">
        <f t="shared" si="97"/>
        <v>44.923200000000001</v>
      </c>
      <c r="M103" s="134">
        <v>50.4</v>
      </c>
      <c r="N103" s="137">
        <f t="shared" si="98"/>
        <v>50.4</v>
      </c>
      <c r="O103" s="177">
        <f t="shared" si="99"/>
        <v>95.3232</v>
      </c>
      <c r="P103" s="129"/>
      <c r="Q103" s="64"/>
      <c r="R103" s="64"/>
      <c r="S103" s="64"/>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c r="BV103" s="64"/>
      <c r="BW103" s="64"/>
      <c r="BX103" s="64"/>
      <c r="BY103" s="64"/>
      <c r="BZ103" s="64"/>
      <c r="CA103" s="64"/>
      <c r="CB103" s="64"/>
      <c r="CC103" s="64"/>
      <c r="CD103" s="64"/>
      <c r="CE103" s="64"/>
      <c r="CF103" s="64"/>
      <c r="CG103" s="64"/>
      <c r="CH103" s="64"/>
      <c r="CI103" s="64"/>
      <c r="CJ103" s="64"/>
      <c r="CK103" s="64"/>
      <c r="CL103" s="64"/>
      <c r="CM103" s="64"/>
      <c r="CN103" s="64"/>
      <c r="CO103" s="64"/>
      <c r="CP103" s="64"/>
      <c r="CQ103" s="64"/>
      <c r="CR103" s="64"/>
      <c r="CS103" s="64"/>
      <c r="CT103" s="64"/>
      <c r="CU103" s="64"/>
      <c r="CV103" s="64"/>
      <c r="CW103" s="64"/>
      <c r="CX103" s="64"/>
    </row>
    <row r="104" spans="1:102" s="120" customFormat="1" ht="18" customHeight="1" x14ac:dyDescent="0.2">
      <c r="A104" s="125">
        <f t="shared" si="91"/>
        <v>44</v>
      </c>
      <c r="B104" s="178" t="s">
        <v>223</v>
      </c>
      <c r="C104" s="178" t="s">
        <v>223</v>
      </c>
      <c r="D104" s="179" t="s">
        <v>242</v>
      </c>
      <c r="E104" s="175">
        <f>(17*2)</f>
        <v>34</v>
      </c>
      <c r="F104" s="176">
        <v>0.05</v>
      </c>
      <c r="G104" s="175">
        <f>E104+(E104*F104)</f>
        <v>35.700000000000003</v>
      </c>
      <c r="H104" s="6" t="s">
        <v>110</v>
      </c>
      <c r="I104" s="3">
        <v>1.1000000000000001E-2</v>
      </c>
      <c r="J104" s="3">
        <f t="shared" ref="J104" si="100">I104*G104</f>
        <v>0.39270000000000005</v>
      </c>
      <c r="K104" s="171">
        <v>53.48</v>
      </c>
      <c r="L104" s="134">
        <f t="shared" ref="L104" si="101">K104*J104</f>
        <v>21.001596000000003</v>
      </c>
      <c r="M104" s="134">
        <v>0.66</v>
      </c>
      <c r="N104" s="137">
        <f t="shared" ref="N104" si="102">M104*G104</f>
        <v>23.562000000000005</v>
      </c>
      <c r="O104" s="177">
        <f t="shared" ref="O104" si="103">L104+N104</f>
        <v>44.563596000000004</v>
      </c>
      <c r="P104" s="129"/>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c r="BV104" s="64"/>
      <c r="BW104" s="64"/>
      <c r="BX104" s="64"/>
      <c r="BY104" s="64"/>
      <c r="BZ104" s="64"/>
      <c r="CA104" s="64"/>
      <c r="CB104" s="64"/>
      <c r="CC104" s="64"/>
      <c r="CD104" s="64"/>
      <c r="CE104" s="64"/>
      <c r="CF104" s="64"/>
      <c r="CG104" s="64"/>
      <c r="CH104" s="64"/>
      <c r="CI104" s="64"/>
      <c r="CJ104" s="64"/>
      <c r="CK104" s="64"/>
      <c r="CL104" s="64"/>
      <c r="CM104" s="64"/>
      <c r="CN104" s="64"/>
      <c r="CO104" s="64"/>
      <c r="CP104" s="64"/>
      <c r="CQ104" s="64"/>
      <c r="CR104" s="64"/>
      <c r="CS104" s="64"/>
      <c r="CT104" s="64"/>
      <c r="CU104" s="64"/>
      <c r="CV104" s="64"/>
      <c r="CW104" s="64"/>
      <c r="CX104" s="64"/>
    </row>
    <row r="105" spans="1:102" s="120" customFormat="1" ht="15.75" customHeight="1" thickBot="1" x14ac:dyDescent="0.25">
      <c r="A105" s="125" t="str">
        <f t="shared" si="91"/>
        <v/>
      </c>
      <c r="B105" s="178"/>
      <c r="C105" s="178"/>
      <c r="D105" s="42"/>
      <c r="E105" s="175"/>
      <c r="F105" s="176"/>
      <c r="G105" s="175"/>
      <c r="H105" s="6"/>
      <c r="I105" s="3"/>
      <c r="J105" s="3"/>
      <c r="K105" s="171"/>
      <c r="L105" s="134"/>
      <c r="M105" s="134"/>
      <c r="N105" s="137"/>
      <c r="O105" s="177"/>
      <c r="P105" s="129"/>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4"/>
      <c r="CA105" s="64"/>
      <c r="CB105" s="64"/>
      <c r="CC105" s="64"/>
      <c r="CD105" s="64"/>
      <c r="CE105" s="64"/>
      <c r="CF105" s="64"/>
      <c r="CG105" s="64"/>
      <c r="CH105" s="64"/>
      <c r="CI105" s="64"/>
      <c r="CJ105" s="64"/>
      <c r="CK105" s="64"/>
      <c r="CL105" s="64"/>
      <c r="CM105" s="64"/>
      <c r="CN105" s="64"/>
      <c r="CO105" s="64"/>
      <c r="CP105" s="64"/>
      <c r="CQ105" s="64"/>
      <c r="CR105" s="64"/>
      <c r="CS105" s="64"/>
      <c r="CT105" s="64"/>
      <c r="CU105" s="64"/>
      <c r="CV105" s="64"/>
      <c r="CW105" s="64"/>
      <c r="CX105" s="64"/>
    </row>
    <row r="106" spans="1:102" s="120" customFormat="1" x14ac:dyDescent="0.2">
      <c r="A106" s="121" t="str">
        <f t="shared" si="91"/>
        <v/>
      </c>
      <c r="B106" s="178"/>
      <c r="C106" s="178"/>
      <c r="D106" s="140" t="s">
        <v>17</v>
      </c>
      <c r="E106" s="141"/>
      <c r="F106" s="142"/>
      <c r="G106" s="141"/>
      <c r="H106" s="143"/>
      <c r="I106" s="168"/>
      <c r="J106" s="168"/>
      <c r="K106" s="169"/>
      <c r="L106" s="144" t="str">
        <f t="shared" ref="L106" si="104">IF(H106&lt;&gt;"",I106*K106,"")</f>
        <v/>
      </c>
      <c r="M106" s="144"/>
      <c r="N106" s="145"/>
      <c r="O106" s="147"/>
      <c r="P106" s="148">
        <f>SUM(O70:O105)</f>
        <v>22257.327517446312</v>
      </c>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4"/>
      <c r="CR106" s="64"/>
      <c r="CS106" s="64"/>
      <c r="CT106" s="64"/>
      <c r="CU106" s="64"/>
      <c r="CV106" s="64"/>
      <c r="CW106" s="64"/>
      <c r="CX106" s="64"/>
    </row>
    <row r="107" spans="1:102" s="120" customFormat="1" x14ac:dyDescent="0.2">
      <c r="A107" s="123" t="str">
        <f t="shared" si="91"/>
        <v/>
      </c>
      <c r="B107" s="124"/>
      <c r="C107" s="167">
        <v>100000</v>
      </c>
      <c r="D107" s="122" t="s">
        <v>303</v>
      </c>
      <c r="E107" s="130"/>
      <c r="F107" s="132"/>
      <c r="G107" s="130"/>
      <c r="H107" s="124"/>
      <c r="I107" s="124"/>
      <c r="J107" s="124"/>
      <c r="K107" s="124"/>
      <c r="L107" s="133" t="str">
        <f>IF(H107&lt;&gt;"",0.4*N107,"")</f>
        <v/>
      </c>
      <c r="M107" s="133"/>
      <c r="N107" s="136"/>
      <c r="O107" s="146"/>
      <c r="P107" s="128"/>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4"/>
      <c r="CA107" s="64"/>
      <c r="CB107" s="64"/>
      <c r="CC107" s="64"/>
      <c r="CD107" s="64"/>
      <c r="CE107" s="64"/>
      <c r="CF107" s="64"/>
      <c r="CG107" s="64"/>
      <c r="CH107" s="64"/>
      <c r="CI107" s="64"/>
      <c r="CJ107" s="64"/>
      <c r="CK107" s="64"/>
      <c r="CL107" s="64"/>
      <c r="CM107" s="64"/>
      <c r="CN107" s="64"/>
      <c r="CO107" s="64"/>
      <c r="CP107" s="64"/>
      <c r="CQ107" s="64"/>
      <c r="CR107" s="64"/>
      <c r="CS107" s="64"/>
      <c r="CT107" s="64"/>
      <c r="CU107" s="64"/>
      <c r="CV107" s="64"/>
      <c r="CW107" s="64"/>
      <c r="CX107" s="64"/>
    </row>
    <row r="108" spans="1:102" s="120" customFormat="1" x14ac:dyDescent="0.2">
      <c r="A108" s="125" t="str">
        <f t="shared" si="91"/>
        <v/>
      </c>
      <c r="B108" s="178"/>
      <c r="C108" s="6"/>
      <c r="D108" s="179"/>
      <c r="E108" s="180"/>
      <c r="F108" s="176"/>
      <c r="G108" s="175"/>
      <c r="H108" s="6"/>
      <c r="I108" s="6"/>
      <c r="J108" s="6"/>
      <c r="K108" s="6"/>
      <c r="L108" s="134"/>
      <c r="M108" s="134"/>
      <c r="N108" s="137"/>
      <c r="O108" s="177"/>
      <c r="P108" s="129"/>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c r="BV108" s="64"/>
      <c r="BW108" s="64"/>
      <c r="BX108" s="64"/>
      <c r="BY108" s="64"/>
      <c r="BZ108" s="64"/>
      <c r="CA108" s="64"/>
      <c r="CB108" s="64"/>
      <c r="CC108" s="64"/>
      <c r="CD108" s="64"/>
      <c r="CE108" s="64"/>
      <c r="CF108" s="64"/>
      <c r="CG108" s="64"/>
      <c r="CH108" s="64"/>
      <c r="CI108" s="64"/>
      <c r="CJ108" s="64"/>
      <c r="CK108" s="64"/>
      <c r="CL108" s="64"/>
      <c r="CM108" s="64"/>
      <c r="CN108" s="64"/>
      <c r="CO108" s="64"/>
      <c r="CP108" s="64"/>
      <c r="CQ108" s="64"/>
      <c r="CR108" s="64"/>
      <c r="CS108" s="64"/>
      <c r="CT108" s="64"/>
      <c r="CU108" s="64"/>
      <c r="CV108" s="64"/>
      <c r="CW108" s="64"/>
      <c r="CX108" s="64"/>
    </row>
    <row r="109" spans="1:102" s="120" customFormat="1" ht="18" customHeight="1" x14ac:dyDescent="0.2">
      <c r="A109" s="125" t="str">
        <f t="shared" si="91"/>
        <v/>
      </c>
      <c r="B109" s="178"/>
      <c r="C109" s="178"/>
      <c r="D109" s="181" t="s">
        <v>245</v>
      </c>
      <c r="E109" s="175"/>
      <c r="F109" s="176"/>
      <c r="G109" s="175"/>
      <c r="H109" s="6"/>
      <c r="I109" s="64"/>
      <c r="J109" s="64"/>
      <c r="K109" s="171"/>
      <c r="L109" s="134"/>
      <c r="M109" s="64"/>
      <c r="N109" s="137"/>
      <c r="O109" s="177"/>
      <c r="P109" s="129"/>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c r="BQ109" s="64"/>
      <c r="BR109" s="64"/>
      <c r="BS109" s="64"/>
      <c r="BT109" s="64"/>
      <c r="BU109" s="64"/>
      <c r="BV109" s="64"/>
      <c r="BW109" s="64"/>
      <c r="BX109" s="64"/>
      <c r="BY109" s="64"/>
      <c r="BZ109" s="64"/>
      <c r="CA109" s="64"/>
      <c r="CB109" s="64"/>
      <c r="CC109" s="64"/>
      <c r="CD109" s="64"/>
      <c r="CE109" s="64"/>
      <c r="CF109" s="64"/>
      <c r="CG109" s="64"/>
      <c r="CH109" s="64"/>
      <c r="CI109" s="64"/>
      <c r="CJ109" s="64"/>
      <c r="CK109" s="64"/>
      <c r="CL109" s="64"/>
      <c r="CM109" s="64"/>
      <c r="CN109" s="64"/>
      <c r="CO109" s="64"/>
      <c r="CP109" s="64"/>
      <c r="CQ109" s="64"/>
      <c r="CR109" s="64"/>
      <c r="CS109" s="64"/>
      <c r="CT109" s="64"/>
      <c r="CU109" s="64"/>
      <c r="CV109" s="64"/>
      <c r="CW109" s="64"/>
      <c r="CX109" s="64"/>
    </row>
    <row r="110" spans="1:102" s="120" customFormat="1" ht="18" customHeight="1" x14ac:dyDescent="0.2">
      <c r="A110" s="125">
        <f t="shared" si="91"/>
        <v>45</v>
      </c>
      <c r="B110" s="178" t="s">
        <v>222</v>
      </c>
      <c r="C110" s="178" t="s">
        <v>222</v>
      </c>
      <c r="D110" s="179" t="s">
        <v>246</v>
      </c>
      <c r="E110" s="175">
        <v>7.95</v>
      </c>
      <c r="F110" s="176">
        <v>0.05</v>
      </c>
      <c r="G110" s="175">
        <f t="shared" ref="G110:G129" si="105">E110+(E110*F110)</f>
        <v>8.3475000000000001</v>
      </c>
      <c r="H110" s="6" t="s">
        <v>110</v>
      </c>
      <c r="I110" s="3">
        <v>0.9375</v>
      </c>
      <c r="J110" s="3">
        <f t="shared" ref="J110:J129" si="106">I110*G110</f>
        <v>7.8257812500000004</v>
      </c>
      <c r="K110" s="171">
        <v>53.48</v>
      </c>
      <c r="L110" s="134">
        <f t="shared" ref="L110:L129" si="107">K110*J110</f>
        <v>418.52278124999998</v>
      </c>
      <c r="M110" s="134">
        <v>87.5</v>
      </c>
      <c r="N110" s="137">
        <f t="shared" ref="N110:N129" si="108">M110*G110</f>
        <v>730.40625</v>
      </c>
      <c r="O110" s="177">
        <f t="shared" ref="O110:O129" si="109">L110+N110</f>
        <v>1148.92903125</v>
      </c>
      <c r="P110" s="129"/>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64"/>
      <c r="AR110" s="64"/>
      <c r="AS110" s="64"/>
      <c r="AT110" s="64"/>
      <c r="AU110" s="64"/>
      <c r="AV110" s="64"/>
      <c r="AW110" s="64"/>
      <c r="AX110" s="64"/>
      <c r="AY110" s="64"/>
      <c r="AZ110" s="64"/>
      <c r="BA110" s="64"/>
      <c r="BB110" s="64"/>
      <c r="BC110" s="64"/>
      <c r="BD110" s="64"/>
      <c r="BE110" s="64"/>
      <c r="BF110" s="64"/>
      <c r="BG110" s="64"/>
      <c r="BH110" s="64"/>
      <c r="BI110" s="64"/>
      <c r="BJ110" s="64"/>
      <c r="BK110" s="64"/>
      <c r="BL110" s="64"/>
      <c r="BM110" s="64"/>
      <c r="BN110" s="64"/>
      <c r="BO110" s="64"/>
      <c r="BP110" s="64"/>
      <c r="BQ110" s="64"/>
      <c r="BR110" s="64"/>
      <c r="BS110" s="64"/>
      <c r="BT110" s="64"/>
      <c r="BU110" s="64"/>
      <c r="BV110" s="64"/>
      <c r="BW110" s="64"/>
      <c r="BX110" s="64"/>
      <c r="BY110" s="64"/>
      <c r="BZ110" s="64"/>
      <c r="CA110" s="64"/>
      <c r="CB110" s="64"/>
      <c r="CC110" s="64"/>
      <c r="CD110" s="64"/>
      <c r="CE110" s="64"/>
      <c r="CF110" s="64"/>
      <c r="CG110" s="64"/>
      <c r="CH110" s="64"/>
      <c r="CI110" s="64"/>
      <c r="CJ110" s="64"/>
      <c r="CK110" s="64"/>
      <c r="CL110" s="64"/>
      <c r="CM110" s="64"/>
      <c r="CN110" s="64"/>
      <c r="CO110" s="64"/>
      <c r="CP110" s="64"/>
      <c r="CQ110" s="64"/>
      <c r="CR110" s="64"/>
      <c r="CS110" s="64"/>
      <c r="CT110" s="64"/>
      <c r="CU110" s="64"/>
      <c r="CV110" s="64"/>
      <c r="CW110" s="64"/>
      <c r="CX110" s="64"/>
    </row>
    <row r="111" spans="1:102" s="120" customFormat="1" ht="18" customHeight="1" x14ac:dyDescent="0.2">
      <c r="A111" s="125">
        <f t="shared" si="91"/>
        <v>46</v>
      </c>
      <c r="B111" s="178" t="s">
        <v>222</v>
      </c>
      <c r="C111" s="178" t="s">
        <v>222</v>
      </c>
      <c r="D111" s="179" t="s">
        <v>247</v>
      </c>
      <c r="E111" s="175">
        <v>7.5</v>
      </c>
      <c r="F111" s="176">
        <v>0.05</v>
      </c>
      <c r="G111" s="175">
        <f t="shared" si="105"/>
        <v>7.875</v>
      </c>
      <c r="H111" s="6" t="s">
        <v>110</v>
      </c>
      <c r="I111" s="3">
        <v>0.99</v>
      </c>
      <c r="J111" s="3">
        <f t="shared" si="106"/>
        <v>7.7962499999999997</v>
      </c>
      <c r="K111" s="171">
        <v>53.48</v>
      </c>
      <c r="L111" s="134">
        <f t="shared" si="107"/>
        <v>416.94344999999998</v>
      </c>
      <c r="M111" s="134">
        <v>92.4</v>
      </c>
      <c r="N111" s="137">
        <f t="shared" si="108"/>
        <v>727.65000000000009</v>
      </c>
      <c r="O111" s="177">
        <f t="shared" si="109"/>
        <v>1144.5934500000001</v>
      </c>
      <c r="P111" s="129"/>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4"/>
      <c r="CA111" s="64"/>
      <c r="CB111" s="64"/>
      <c r="CC111" s="64"/>
      <c r="CD111" s="64"/>
      <c r="CE111" s="64"/>
      <c r="CF111" s="64"/>
      <c r="CG111" s="64"/>
      <c r="CH111" s="64"/>
      <c r="CI111" s="64"/>
      <c r="CJ111" s="64"/>
      <c r="CK111" s="64"/>
      <c r="CL111" s="64"/>
      <c r="CM111" s="64"/>
      <c r="CN111" s="64"/>
      <c r="CO111" s="64"/>
      <c r="CP111" s="64"/>
      <c r="CQ111" s="64"/>
      <c r="CR111" s="64"/>
      <c r="CS111" s="64"/>
      <c r="CT111" s="64"/>
      <c r="CU111" s="64"/>
      <c r="CV111" s="64"/>
      <c r="CW111" s="64"/>
      <c r="CX111" s="64"/>
    </row>
    <row r="112" spans="1:102" s="120" customFormat="1" ht="18" customHeight="1" x14ac:dyDescent="0.2">
      <c r="A112" s="125">
        <f t="shared" si="91"/>
        <v>47</v>
      </c>
      <c r="B112" s="178" t="s">
        <v>222</v>
      </c>
      <c r="C112" s="178" t="s">
        <v>222</v>
      </c>
      <c r="D112" s="179" t="s">
        <v>248</v>
      </c>
      <c r="E112" s="175">
        <v>3.04</v>
      </c>
      <c r="F112" s="176">
        <v>0.05</v>
      </c>
      <c r="G112" s="175">
        <f t="shared" si="105"/>
        <v>3.1920000000000002</v>
      </c>
      <c r="H112" s="6" t="s">
        <v>110</v>
      </c>
      <c r="I112" s="3">
        <v>0.99</v>
      </c>
      <c r="J112" s="3">
        <f t="shared" si="106"/>
        <v>3.1600800000000002</v>
      </c>
      <c r="K112" s="171">
        <v>53.48</v>
      </c>
      <c r="L112" s="134">
        <f t="shared" si="107"/>
        <v>169.00107840000001</v>
      </c>
      <c r="M112" s="134">
        <v>92.4</v>
      </c>
      <c r="N112" s="137">
        <f t="shared" si="108"/>
        <v>294.94080000000002</v>
      </c>
      <c r="O112" s="177">
        <f t="shared" si="109"/>
        <v>463.94187840000006</v>
      </c>
      <c r="P112" s="129"/>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64"/>
      <c r="AR112" s="64"/>
      <c r="AS112" s="64"/>
      <c r="AT112" s="64"/>
      <c r="AU112" s="64"/>
      <c r="AV112" s="64"/>
      <c r="AW112" s="64"/>
      <c r="AX112" s="64"/>
      <c r="AY112" s="64"/>
      <c r="AZ112" s="64"/>
      <c r="BA112" s="64"/>
      <c r="BB112" s="64"/>
      <c r="BC112" s="64"/>
      <c r="BD112" s="64"/>
      <c r="BE112" s="64"/>
      <c r="BF112" s="64"/>
      <c r="BG112" s="64"/>
      <c r="BH112" s="64"/>
      <c r="BI112" s="64"/>
      <c r="BJ112" s="64"/>
      <c r="BK112" s="64"/>
      <c r="BL112" s="64"/>
      <c r="BM112" s="64"/>
      <c r="BN112" s="64"/>
      <c r="BO112" s="64"/>
      <c r="BP112" s="64"/>
      <c r="BQ112" s="64"/>
      <c r="BR112" s="64"/>
      <c r="BS112" s="64"/>
      <c r="BT112" s="64"/>
      <c r="BU112" s="64"/>
      <c r="BV112" s="64"/>
      <c r="BW112" s="64"/>
      <c r="BX112" s="64"/>
      <c r="BY112" s="64"/>
      <c r="BZ112" s="64"/>
      <c r="CA112" s="64"/>
      <c r="CB112" s="64"/>
      <c r="CC112" s="64"/>
      <c r="CD112" s="64"/>
      <c r="CE112" s="64"/>
      <c r="CF112" s="64"/>
      <c r="CG112" s="64"/>
      <c r="CH112" s="64"/>
      <c r="CI112" s="64"/>
      <c r="CJ112" s="64"/>
      <c r="CK112" s="64"/>
      <c r="CL112" s="64"/>
      <c r="CM112" s="64"/>
      <c r="CN112" s="64"/>
      <c r="CO112" s="64"/>
      <c r="CP112" s="64"/>
      <c r="CQ112" s="64"/>
      <c r="CR112" s="64"/>
      <c r="CS112" s="64"/>
      <c r="CT112" s="64"/>
      <c r="CU112" s="64"/>
      <c r="CV112" s="64"/>
      <c r="CW112" s="64"/>
      <c r="CX112" s="64"/>
    </row>
    <row r="113" spans="1:102" s="120" customFormat="1" ht="18" customHeight="1" x14ac:dyDescent="0.2">
      <c r="A113" s="125">
        <f t="shared" si="91"/>
        <v>48</v>
      </c>
      <c r="B113" s="178" t="s">
        <v>222</v>
      </c>
      <c r="C113" s="178" t="s">
        <v>222</v>
      </c>
      <c r="D113" s="179" t="s">
        <v>249</v>
      </c>
      <c r="E113" s="175">
        <v>31.75</v>
      </c>
      <c r="F113" s="176">
        <v>0.05</v>
      </c>
      <c r="G113" s="175">
        <f t="shared" si="105"/>
        <v>33.337499999999999</v>
      </c>
      <c r="H113" s="6" t="s">
        <v>110</v>
      </c>
      <c r="I113" s="3">
        <v>1.0623749999999998</v>
      </c>
      <c r="J113" s="3">
        <f t="shared" si="106"/>
        <v>35.416926562499995</v>
      </c>
      <c r="K113" s="171">
        <v>53.48</v>
      </c>
      <c r="L113" s="134">
        <f t="shared" si="107"/>
        <v>1894.0972325624996</v>
      </c>
      <c r="M113" s="134">
        <v>99.155000000000001</v>
      </c>
      <c r="N113" s="137">
        <f t="shared" si="108"/>
        <v>3305.5798125000001</v>
      </c>
      <c r="O113" s="177">
        <f t="shared" si="109"/>
        <v>5199.6770450624999</v>
      </c>
      <c r="P113" s="129"/>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4"/>
      <c r="BF113" s="64"/>
      <c r="BG113" s="64"/>
      <c r="BH113" s="64"/>
      <c r="BI113" s="64"/>
      <c r="BJ113" s="64"/>
      <c r="BK113" s="64"/>
      <c r="BL113" s="64"/>
      <c r="BM113" s="64"/>
      <c r="BN113" s="64"/>
      <c r="BO113" s="64"/>
      <c r="BP113" s="64"/>
      <c r="BQ113" s="64"/>
      <c r="BR113" s="64"/>
      <c r="BS113" s="64"/>
      <c r="BT113" s="64"/>
      <c r="BU113" s="64"/>
      <c r="BV113" s="64"/>
      <c r="BW113" s="64"/>
      <c r="BX113" s="64"/>
      <c r="BY113" s="64"/>
      <c r="BZ113" s="64"/>
      <c r="CA113" s="64"/>
      <c r="CB113" s="64"/>
      <c r="CC113" s="64"/>
      <c r="CD113" s="64"/>
      <c r="CE113" s="64"/>
      <c r="CF113" s="64"/>
      <c r="CG113" s="64"/>
      <c r="CH113" s="64"/>
      <c r="CI113" s="64"/>
      <c r="CJ113" s="64"/>
      <c r="CK113" s="64"/>
      <c r="CL113" s="64"/>
      <c r="CM113" s="64"/>
      <c r="CN113" s="64"/>
      <c r="CO113" s="64"/>
      <c r="CP113" s="64"/>
      <c r="CQ113" s="64"/>
      <c r="CR113" s="64"/>
      <c r="CS113" s="64"/>
      <c r="CT113" s="64"/>
      <c r="CU113" s="64"/>
      <c r="CV113" s="64"/>
      <c r="CW113" s="64"/>
      <c r="CX113" s="64"/>
    </row>
    <row r="114" spans="1:102" s="120" customFormat="1" ht="18" customHeight="1" x14ac:dyDescent="0.2">
      <c r="A114" s="125">
        <f t="shared" si="91"/>
        <v>49</v>
      </c>
      <c r="B114" s="178" t="s">
        <v>222</v>
      </c>
      <c r="C114" s="178" t="s">
        <v>222</v>
      </c>
      <c r="D114" s="179" t="s">
        <v>250</v>
      </c>
      <c r="E114" s="175">
        <v>7.17</v>
      </c>
      <c r="F114" s="176">
        <v>0.05</v>
      </c>
      <c r="G114" s="175">
        <f t="shared" si="105"/>
        <v>7.5285000000000002</v>
      </c>
      <c r="H114" s="6" t="s">
        <v>110</v>
      </c>
      <c r="I114" s="3">
        <v>1.2650999999999999</v>
      </c>
      <c r="J114" s="3">
        <f t="shared" si="106"/>
        <v>9.5243053499999988</v>
      </c>
      <c r="K114" s="171">
        <v>53.48</v>
      </c>
      <c r="L114" s="134">
        <f t="shared" si="107"/>
        <v>509.35985011799988</v>
      </c>
      <c r="M114" s="134">
        <v>118.07600000000001</v>
      </c>
      <c r="N114" s="137">
        <f t="shared" si="108"/>
        <v>888.93516600000009</v>
      </c>
      <c r="O114" s="177">
        <f t="shared" si="109"/>
        <v>1398.2950161179999</v>
      </c>
      <c r="P114" s="129"/>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c r="AT114" s="64"/>
      <c r="AU114" s="64"/>
      <c r="AV114" s="64"/>
      <c r="AW114" s="64"/>
      <c r="AX114" s="64"/>
      <c r="AY114" s="64"/>
      <c r="AZ114" s="64"/>
      <c r="BA114" s="64"/>
      <c r="BB114" s="64"/>
      <c r="BC114" s="64"/>
      <c r="BD114" s="64"/>
      <c r="BE114" s="64"/>
      <c r="BF114" s="64"/>
      <c r="BG114" s="64"/>
      <c r="BH114" s="64"/>
      <c r="BI114" s="64"/>
      <c r="BJ114" s="64"/>
      <c r="BK114" s="64"/>
      <c r="BL114" s="64"/>
      <c r="BM114" s="64"/>
      <c r="BN114" s="64"/>
      <c r="BO114" s="64"/>
      <c r="BP114" s="64"/>
      <c r="BQ114" s="64"/>
      <c r="BR114" s="64"/>
      <c r="BS114" s="64"/>
      <c r="BT114" s="64"/>
      <c r="BU114" s="64"/>
      <c r="BV114" s="64"/>
      <c r="BW114" s="64"/>
      <c r="BX114" s="64"/>
      <c r="BY114" s="64"/>
      <c r="BZ114" s="64"/>
      <c r="CA114" s="64"/>
      <c r="CB114" s="64"/>
      <c r="CC114" s="64"/>
      <c r="CD114" s="64"/>
      <c r="CE114" s="64"/>
      <c r="CF114" s="64"/>
      <c r="CG114" s="64"/>
      <c r="CH114" s="64"/>
      <c r="CI114" s="64"/>
      <c r="CJ114" s="64"/>
      <c r="CK114" s="64"/>
      <c r="CL114" s="64"/>
      <c r="CM114" s="64"/>
      <c r="CN114" s="64"/>
      <c r="CO114" s="64"/>
      <c r="CP114" s="64"/>
      <c r="CQ114" s="64"/>
      <c r="CR114" s="64"/>
      <c r="CS114" s="64"/>
      <c r="CT114" s="64"/>
      <c r="CU114" s="64"/>
      <c r="CV114" s="64"/>
      <c r="CW114" s="64"/>
      <c r="CX114" s="64"/>
    </row>
    <row r="115" spans="1:102" s="120" customFormat="1" x14ac:dyDescent="0.2">
      <c r="A115" s="125" t="str">
        <f t="shared" si="91"/>
        <v/>
      </c>
      <c r="B115" s="178"/>
      <c r="C115" s="178"/>
      <c r="D115" s="179"/>
      <c r="E115" s="175"/>
      <c r="F115" s="176"/>
      <c r="G115" s="175"/>
      <c r="H115" s="6"/>
      <c r="I115" s="3"/>
      <c r="J115" s="3"/>
      <c r="K115" s="171"/>
      <c r="L115" s="134"/>
      <c r="M115" s="134"/>
      <c r="N115" s="137"/>
      <c r="O115" s="177"/>
      <c r="P115" s="129"/>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c r="AV115" s="64"/>
      <c r="AW115" s="64"/>
      <c r="AX115" s="64"/>
      <c r="AY115" s="64"/>
      <c r="AZ115" s="64"/>
      <c r="BA115" s="64"/>
      <c r="BB115" s="64"/>
      <c r="BC115" s="64"/>
      <c r="BD115" s="64"/>
      <c r="BE115" s="64"/>
      <c r="BF115" s="64"/>
      <c r="BG115" s="64"/>
      <c r="BH115" s="64"/>
      <c r="BI115" s="64"/>
      <c r="BJ115" s="64"/>
      <c r="BK115" s="64"/>
      <c r="BL115" s="64"/>
      <c r="BM115" s="64"/>
      <c r="BN115" s="64"/>
      <c r="BO115" s="64"/>
      <c r="BP115" s="64"/>
      <c r="BQ115" s="64"/>
      <c r="BR115" s="64"/>
      <c r="BS115" s="64"/>
      <c r="BT115" s="64"/>
      <c r="BU115" s="64"/>
      <c r="BV115" s="64"/>
      <c r="BW115" s="64"/>
      <c r="BX115" s="64"/>
      <c r="BY115" s="64"/>
      <c r="BZ115" s="64"/>
      <c r="CA115" s="64"/>
      <c r="CB115" s="64"/>
      <c r="CC115" s="64"/>
      <c r="CD115" s="64"/>
      <c r="CE115" s="64"/>
      <c r="CF115" s="64"/>
      <c r="CG115" s="64"/>
      <c r="CH115" s="64"/>
      <c r="CI115" s="64"/>
      <c r="CJ115" s="64"/>
      <c r="CK115" s="64"/>
      <c r="CL115" s="64"/>
      <c r="CM115" s="64"/>
      <c r="CN115" s="64"/>
      <c r="CO115" s="64"/>
      <c r="CP115" s="64"/>
      <c r="CQ115" s="64"/>
      <c r="CR115" s="64"/>
      <c r="CS115" s="64"/>
      <c r="CT115" s="64"/>
      <c r="CU115" s="64"/>
      <c r="CV115" s="64"/>
      <c r="CW115" s="64"/>
      <c r="CX115" s="64"/>
    </row>
    <row r="116" spans="1:102" s="120" customFormat="1" ht="18" customHeight="1" x14ac:dyDescent="0.2">
      <c r="A116" s="125" t="str">
        <f t="shared" si="91"/>
        <v/>
      </c>
      <c r="B116" s="178"/>
      <c r="C116" s="178"/>
      <c r="D116" s="181" t="s">
        <v>251</v>
      </c>
      <c r="E116" s="175"/>
      <c r="F116" s="176"/>
      <c r="G116" s="175"/>
      <c r="H116" s="6"/>
      <c r="I116" s="64"/>
      <c r="J116" s="64"/>
      <c r="K116" s="171"/>
      <c r="L116" s="134"/>
      <c r="M116" s="64"/>
      <c r="N116" s="137"/>
      <c r="O116" s="177"/>
      <c r="P116" s="129"/>
      <c r="Q116" s="64"/>
      <c r="R116" s="64"/>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4"/>
      <c r="CA116" s="64"/>
      <c r="CB116" s="64"/>
      <c r="CC116" s="64"/>
      <c r="CD116" s="64"/>
      <c r="CE116" s="64"/>
      <c r="CF116" s="64"/>
      <c r="CG116" s="64"/>
      <c r="CH116" s="64"/>
      <c r="CI116" s="64"/>
      <c r="CJ116" s="64"/>
      <c r="CK116" s="64"/>
      <c r="CL116" s="64"/>
      <c r="CM116" s="64"/>
      <c r="CN116" s="64"/>
      <c r="CO116" s="64"/>
      <c r="CP116" s="64"/>
      <c r="CQ116" s="64"/>
      <c r="CR116" s="64"/>
      <c r="CS116" s="64"/>
      <c r="CT116" s="64"/>
      <c r="CU116" s="64"/>
      <c r="CV116" s="64"/>
      <c r="CW116" s="64"/>
      <c r="CX116" s="64"/>
    </row>
    <row r="117" spans="1:102" s="120" customFormat="1" ht="78.75" x14ac:dyDescent="0.2">
      <c r="A117" s="125">
        <f t="shared" si="91"/>
        <v>50</v>
      </c>
      <c r="B117" s="178" t="s">
        <v>275</v>
      </c>
      <c r="C117" s="178" t="s">
        <v>275</v>
      </c>
      <c r="D117" s="179" t="s">
        <v>252</v>
      </c>
      <c r="E117" s="175">
        <v>1</v>
      </c>
      <c r="F117" s="176">
        <v>0</v>
      </c>
      <c r="G117" s="175">
        <f t="shared" si="105"/>
        <v>1</v>
      </c>
      <c r="H117" s="6" t="s">
        <v>111</v>
      </c>
      <c r="I117" s="3">
        <v>1.15625</v>
      </c>
      <c r="J117" s="3">
        <f t="shared" si="106"/>
        <v>1.15625</v>
      </c>
      <c r="K117" s="171">
        <v>53.48</v>
      </c>
      <c r="L117" s="134">
        <f t="shared" si="107"/>
        <v>61.83625</v>
      </c>
      <c r="M117" s="134">
        <v>185</v>
      </c>
      <c r="N117" s="137">
        <f t="shared" si="108"/>
        <v>185</v>
      </c>
      <c r="O117" s="177">
        <f t="shared" si="109"/>
        <v>246.83625000000001</v>
      </c>
      <c r="P117" s="129"/>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64"/>
      <c r="BR117" s="64"/>
      <c r="BS117" s="64"/>
      <c r="BT117" s="64"/>
      <c r="BU117" s="64"/>
      <c r="BV117" s="64"/>
      <c r="BW117" s="64"/>
      <c r="BX117" s="64"/>
      <c r="BY117" s="64"/>
      <c r="BZ117" s="64"/>
      <c r="CA117" s="64"/>
      <c r="CB117" s="64"/>
      <c r="CC117" s="64"/>
      <c r="CD117" s="64"/>
      <c r="CE117" s="64"/>
      <c r="CF117" s="64"/>
      <c r="CG117" s="64"/>
      <c r="CH117" s="64"/>
      <c r="CI117" s="64"/>
      <c r="CJ117" s="64"/>
      <c r="CK117" s="64"/>
      <c r="CL117" s="64"/>
      <c r="CM117" s="64"/>
      <c r="CN117" s="64"/>
      <c r="CO117" s="64"/>
      <c r="CP117" s="64"/>
      <c r="CQ117" s="64"/>
      <c r="CR117" s="64"/>
      <c r="CS117" s="64"/>
      <c r="CT117" s="64"/>
      <c r="CU117" s="64"/>
      <c r="CV117" s="64"/>
      <c r="CW117" s="64"/>
      <c r="CX117" s="64"/>
    </row>
    <row r="118" spans="1:102" s="120" customFormat="1" x14ac:dyDescent="0.2">
      <c r="A118" s="125" t="str">
        <f t="shared" si="91"/>
        <v/>
      </c>
      <c r="B118" s="178"/>
      <c r="C118" s="178"/>
      <c r="D118" s="179"/>
      <c r="E118" s="175"/>
      <c r="F118" s="176"/>
      <c r="G118" s="175"/>
      <c r="H118" s="6"/>
      <c r="I118" s="3"/>
      <c r="J118" s="3"/>
      <c r="K118" s="171"/>
      <c r="L118" s="134"/>
      <c r="M118" s="134"/>
      <c r="N118" s="137"/>
      <c r="O118" s="177"/>
      <c r="P118" s="129"/>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c r="AQ118" s="64"/>
      <c r="AR118" s="64"/>
      <c r="AS118" s="64"/>
      <c r="AT118" s="64"/>
      <c r="AU118" s="64"/>
      <c r="AV118" s="64"/>
      <c r="AW118" s="64"/>
      <c r="AX118" s="64"/>
      <c r="AY118" s="64"/>
      <c r="AZ118" s="64"/>
      <c r="BA118" s="64"/>
      <c r="BB118" s="64"/>
      <c r="BC118" s="64"/>
      <c r="BD118" s="64"/>
      <c r="BE118" s="64"/>
      <c r="BF118" s="64"/>
      <c r="BG118" s="64"/>
      <c r="BH118" s="64"/>
      <c r="BI118" s="64"/>
      <c r="BJ118" s="64"/>
      <c r="BK118" s="64"/>
      <c r="BL118" s="64"/>
      <c r="BM118" s="64"/>
      <c r="BN118" s="64"/>
      <c r="BO118" s="64"/>
      <c r="BP118" s="64"/>
      <c r="BQ118" s="64"/>
      <c r="BR118" s="64"/>
      <c r="BS118" s="64"/>
      <c r="BT118" s="64"/>
      <c r="BU118" s="64"/>
      <c r="BV118" s="64"/>
      <c r="BW118" s="64"/>
      <c r="BX118" s="64"/>
      <c r="BY118" s="64"/>
      <c r="BZ118" s="64"/>
      <c r="CA118" s="64"/>
      <c r="CB118" s="64"/>
      <c r="CC118" s="64"/>
      <c r="CD118" s="64"/>
      <c r="CE118" s="64"/>
      <c r="CF118" s="64"/>
      <c r="CG118" s="64"/>
      <c r="CH118" s="64"/>
      <c r="CI118" s="64"/>
      <c r="CJ118" s="64"/>
      <c r="CK118" s="64"/>
      <c r="CL118" s="64"/>
      <c r="CM118" s="64"/>
      <c r="CN118" s="64"/>
      <c r="CO118" s="64"/>
      <c r="CP118" s="64"/>
      <c r="CQ118" s="64"/>
      <c r="CR118" s="64"/>
      <c r="CS118" s="64"/>
      <c r="CT118" s="64"/>
      <c r="CU118" s="64"/>
      <c r="CV118" s="64"/>
      <c r="CW118" s="64"/>
      <c r="CX118" s="64"/>
    </row>
    <row r="119" spans="1:102" s="120" customFormat="1" ht="18" customHeight="1" x14ac:dyDescent="0.2">
      <c r="A119" s="125" t="str">
        <f t="shared" si="91"/>
        <v/>
      </c>
      <c r="B119" s="178"/>
      <c r="C119" s="178"/>
      <c r="D119" s="181" t="s">
        <v>253</v>
      </c>
      <c r="E119" s="175"/>
      <c r="F119" s="176"/>
      <c r="G119" s="175"/>
      <c r="H119" s="6"/>
      <c r="I119" s="64"/>
      <c r="J119" s="64"/>
      <c r="K119" s="171"/>
      <c r="L119" s="134"/>
      <c r="M119" s="64"/>
      <c r="N119" s="137"/>
      <c r="O119" s="177"/>
      <c r="P119" s="129"/>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4"/>
      <c r="CG119" s="64"/>
      <c r="CH119" s="64"/>
      <c r="CI119" s="64"/>
      <c r="CJ119" s="64"/>
      <c r="CK119" s="64"/>
      <c r="CL119" s="64"/>
      <c r="CM119" s="64"/>
      <c r="CN119" s="64"/>
      <c r="CO119" s="64"/>
      <c r="CP119" s="64"/>
      <c r="CQ119" s="64"/>
      <c r="CR119" s="64"/>
      <c r="CS119" s="64"/>
      <c r="CT119" s="64"/>
      <c r="CU119" s="64"/>
      <c r="CV119" s="64"/>
      <c r="CW119" s="64"/>
      <c r="CX119" s="64"/>
    </row>
    <row r="120" spans="1:102" s="120" customFormat="1" ht="47.25" x14ac:dyDescent="0.2">
      <c r="A120" s="125">
        <f t="shared" si="91"/>
        <v>51</v>
      </c>
      <c r="B120" s="178" t="s">
        <v>276</v>
      </c>
      <c r="C120" s="178" t="s">
        <v>275</v>
      </c>
      <c r="D120" s="179" t="s">
        <v>254</v>
      </c>
      <c r="E120" s="175">
        <v>3</v>
      </c>
      <c r="F120" s="176">
        <v>0</v>
      </c>
      <c r="G120" s="175">
        <f t="shared" ref="G120:G121" si="110">E120+(E120*F120)</f>
        <v>3</v>
      </c>
      <c r="H120" s="6" t="s">
        <v>111</v>
      </c>
      <c r="I120" s="3">
        <v>0.29062500000000002</v>
      </c>
      <c r="J120" s="3">
        <f t="shared" ref="J120:J121" si="111">I120*G120</f>
        <v>0.87187500000000007</v>
      </c>
      <c r="K120" s="171">
        <v>53.48</v>
      </c>
      <c r="L120" s="134">
        <f t="shared" ref="L120:L121" si="112">K120*J120</f>
        <v>46.627875000000003</v>
      </c>
      <c r="M120" s="134">
        <v>65.875</v>
      </c>
      <c r="N120" s="137">
        <f t="shared" ref="N120:N121" si="113">M120*G120</f>
        <v>197.625</v>
      </c>
      <c r="O120" s="177">
        <f t="shared" ref="O120:O121" si="114">L120+N120</f>
        <v>244.25287500000002</v>
      </c>
      <c r="P120" s="129"/>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c r="BB120" s="64"/>
      <c r="BC120" s="64"/>
      <c r="BD120" s="64"/>
      <c r="BE120" s="64"/>
      <c r="BF120" s="64"/>
      <c r="BG120" s="64"/>
      <c r="BH120" s="64"/>
      <c r="BI120" s="64"/>
      <c r="BJ120" s="64"/>
      <c r="BK120" s="64"/>
      <c r="BL120" s="64"/>
      <c r="BM120" s="64"/>
      <c r="BN120" s="64"/>
      <c r="BO120" s="64"/>
      <c r="BP120" s="64"/>
      <c r="BQ120" s="64"/>
      <c r="BR120" s="64"/>
      <c r="BS120" s="64"/>
      <c r="BT120" s="64"/>
      <c r="BU120" s="64"/>
      <c r="BV120" s="64"/>
      <c r="BW120" s="64"/>
      <c r="BX120" s="64"/>
      <c r="BY120" s="64"/>
      <c r="BZ120" s="64"/>
      <c r="CA120" s="64"/>
      <c r="CB120" s="64"/>
      <c r="CC120" s="64"/>
      <c r="CD120" s="64"/>
      <c r="CE120" s="64"/>
      <c r="CF120" s="64"/>
      <c r="CG120" s="64"/>
      <c r="CH120" s="64"/>
      <c r="CI120" s="64"/>
      <c r="CJ120" s="64"/>
      <c r="CK120" s="64"/>
      <c r="CL120" s="64"/>
      <c r="CM120" s="64"/>
      <c r="CN120" s="64"/>
      <c r="CO120" s="64"/>
      <c r="CP120" s="64"/>
      <c r="CQ120" s="64"/>
      <c r="CR120" s="64"/>
      <c r="CS120" s="64"/>
      <c r="CT120" s="64"/>
      <c r="CU120" s="64"/>
      <c r="CV120" s="64"/>
      <c r="CW120" s="64"/>
      <c r="CX120" s="64"/>
    </row>
    <row r="121" spans="1:102" s="120" customFormat="1" ht="47.25" x14ac:dyDescent="0.2">
      <c r="A121" s="125">
        <f t="shared" si="91"/>
        <v>52</v>
      </c>
      <c r="B121" s="178" t="s">
        <v>276</v>
      </c>
      <c r="C121" s="178" t="s">
        <v>275</v>
      </c>
      <c r="D121" s="179" t="s">
        <v>255</v>
      </c>
      <c r="E121" s="175">
        <v>3</v>
      </c>
      <c r="F121" s="176">
        <v>0</v>
      </c>
      <c r="G121" s="175">
        <f t="shared" si="110"/>
        <v>3</v>
      </c>
      <c r="H121" s="6" t="s">
        <v>111</v>
      </c>
      <c r="I121" s="3">
        <v>2.0258823529411765</v>
      </c>
      <c r="J121" s="3">
        <f t="shared" si="111"/>
        <v>6.0776470588235298</v>
      </c>
      <c r="K121" s="171">
        <v>53.48</v>
      </c>
      <c r="L121" s="134">
        <f t="shared" si="112"/>
        <v>325.03256470588235</v>
      </c>
      <c r="M121" s="134">
        <v>459.20000000000005</v>
      </c>
      <c r="N121" s="137">
        <f t="shared" si="113"/>
        <v>1377.6000000000001</v>
      </c>
      <c r="O121" s="177">
        <f t="shared" si="114"/>
        <v>1702.6325647058825</v>
      </c>
      <c r="P121" s="129"/>
      <c r="Q121" s="64"/>
      <c r="R121" s="64"/>
      <c r="S121" s="64"/>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c r="AT121" s="64"/>
      <c r="AU121" s="64"/>
      <c r="AV121" s="64"/>
      <c r="AW121" s="64"/>
      <c r="AX121" s="64"/>
      <c r="AY121" s="64"/>
      <c r="AZ121" s="64"/>
      <c r="BA121" s="64"/>
      <c r="BB121" s="64"/>
      <c r="BC121" s="64"/>
      <c r="BD121" s="64"/>
      <c r="BE121" s="64"/>
      <c r="BF121" s="64"/>
      <c r="BG121" s="64"/>
      <c r="BH121" s="64"/>
      <c r="BI121" s="64"/>
      <c r="BJ121" s="64"/>
      <c r="BK121" s="64"/>
      <c r="BL121" s="64"/>
      <c r="BM121" s="64"/>
      <c r="BN121" s="64"/>
      <c r="BO121" s="64"/>
      <c r="BP121" s="64"/>
      <c r="BQ121" s="64"/>
      <c r="BR121" s="64"/>
      <c r="BS121" s="64"/>
      <c r="BT121" s="64"/>
      <c r="BU121" s="64"/>
      <c r="BV121" s="64"/>
      <c r="BW121" s="64"/>
      <c r="BX121" s="64"/>
      <c r="BY121" s="64"/>
      <c r="BZ121" s="64"/>
      <c r="CA121" s="64"/>
      <c r="CB121" s="64"/>
      <c r="CC121" s="64"/>
      <c r="CD121" s="64"/>
      <c r="CE121" s="64"/>
      <c r="CF121" s="64"/>
      <c r="CG121" s="64"/>
      <c r="CH121" s="64"/>
      <c r="CI121" s="64"/>
      <c r="CJ121" s="64"/>
      <c r="CK121" s="64"/>
      <c r="CL121" s="64"/>
      <c r="CM121" s="64"/>
      <c r="CN121" s="64"/>
      <c r="CO121" s="64"/>
      <c r="CP121" s="64"/>
      <c r="CQ121" s="64"/>
      <c r="CR121" s="64"/>
      <c r="CS121" s="64"/>
      <c r="CT121" s="64"/>
      <c r="CU121" s="64"/>
      <c r="CV121" s="64"/>
      <c r="CW121" s="64"/>
      <c r="CX121" s="64"/>
    </row>
    <row r="122" spans="1:102" s="120" customFormat="1" x14ac:dyDescent="0.2">
      <c r="A122" s="125" t="str">
        <f t="shared" si="91"/>
        <v/>
      </c>
      <c r="B122" s="178"/>
      <c r="C122" s="178"/>
      <c r="D122" s="179"/>
      <c r="E122" s="175"/>
      <c r="F122" s="176"/>
      <c r="G122" s="175"/>
      <c r="H122" s="6"/>
      <c r="I122" s="3"/>
      <c r="J122" s="3"/>
      <c r="K122" s="171"/>
      <c r="L122" s="134"/>
      <c r="M122" s="134"/>
      <c r="N122" s="137"/>
      <c r="O122" s="177"/>
      <c r="P122" s="129"/>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c r="AQ122" s="64"/>
      <c r="AR122" s="64"/>
      <c r="AS122" s="64"/>
      <c r="AT122" s="64"/>
      <c r="AU122" s="64"/>
      <c r="AV122" s="64"/>
      <c r="AW122" s="64"/>
      <c r="AX122" s="64"/>
      <c r="AY122" s="64"/>
      <c r="AZ122" s="64"/>
      <c r="BA122" s="64"/>
      <c r="BB122" s="64"/>
      <c r="BC122" s="64"/>
      <c r="BD122" s="64"/>
      <c r="BE122" s="64"/>
      <c r="BF122" s="64"/>
      <c r="BG122" s="64"/>
      <c r="BH122" s="64"/>
      <c r="BI122" s="64"/>
      <c r="BJ122" s="64"/>
      <c r="BK122" s="64"/>
      <c r="BL122" s="64"/>
      <c r="BM122" s="64"/>
      <c r="BN122" s="64"/>
      <c r="BO122" s="64"/>
      <c r="BP122" s="64"/>
      <c r="BQ122" s="64"/>
      <c r="BR122" s="64"/>
      <c r="BS122" s="64"/>
      <c r="BT122" s="64"/>
      <c r="BU122" s="64"/>
      <c r="BV122" s="64"/>
      <c r="BW122" s="64"/>
      <c r="BX122" s="64"/>
      <c r="BY122" s="64"/>
      <c r="BZ122" s="64"/>
      <c r="CA122" s="64"/>
      <c r="CB122" s="64"/>
      <c r="CC122" s="64"/>
      <c r="CD122" s="64"/>
      <c r="CE122" s="64"/>
      <c r="CF122" s="64"/>
      <c r="CG122" s="64"/>
      <c r="CH122" s="64"/>
      <c r="CI122" s="64"/>
      <c r="CJ122" s="64"/>
      <c r="CK122" s="64"/>
      <c r="CL122" s="64"/>
      <c r="CM122" s="64"/>
      <c r="CN122" s="64"/>
      <c r="CO122" s="64"/>
      <c r="CP122" s="64"/>
      <c r="CQ122" s="64"/>
      <c r="CR122" s="64"/>
      <c r="CS122" s="64"/>
      <c r="CT122" s="64"/>
      <c r="CU122" s="64"/>
      <c r="CV122" s="64"/>
      <c r="CW122" s="64"/>
      <c r="CX122" s="64"/>
    </row>
    <row r="123" spans="1:102" s="120" customFormat="1" ht="18" customHeight="1" x14ac:dyDescent="0.2">
      <c r="A123" s="125" t="str">
        <f t="shared" si="91"/>
        <v/>
      </c>
      <c r="B123" s="178"/>
      <c r="C123" s="178"/>
      <c r="D123" s="181" t="s">
        <v>243</v>
      </c>
      <c r="E123" s="175"/>
      <c r="F123" s="176"/>
      <c r="G123" s="175"/>
      <c r="H123" s="6"/>
      <c r="I123" s="64"/>
      <c r="J123" s="64"/>
      <c r="K123" s="171"/>
      <c r="L123" s="134"/>
      <c r="M123" s="64"/>
      <c r="N123" s="137"/>
      <c r="O123" s="177"/>
      <c r="P123" s="129"/>
      <c r="Q123" s="64"/>
      <c r="R123" s="64"/>
      <c r="S123" s="64"/>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c r="AQ123" s="64"/>
      <c r="AR123" s="64"/>
      <c r="AS123" s="64"/>
      <c r="AT123" s="64"/>
      <c r="AU123" s="64"/>
      <c r="AV123" s="64"/>
      <c r="AW123" s="64"/>
      <c r="AX123" s="64"/>
      <c r="AY123" s="64"/>
      <c r="AZ123" s="64"/>
      <c r="BA123" s="64"/>
      <c r="BB123" s="64"/>
      <c r="BC123" s="64"/>
      <c r="BD123" s="64"/>
      <c r="BE123" s="64"/>
      <c r="BF123" s="64"/>
      <c r="BG123" s="64"/>
      <c r="BH123" s="64"/>
      <c r="BI123" s="64"/>
      <c r="BJ123" s="64"/>
      <c r="BK123" s="64"/>
      <c r="BL123" s="64"/>
      <c r="BM123" s="64"/>
      <c r="BN123" s="64"/>
      <c r="BO123" s="64"/>
      <c r="BP123" s="64"/>
      <c r="BQ123" s="64"/>
      <c r="BR123" s="64"/>
      <c r="BS123" s="64"/>
      <c r="BT123" s="64"/>
      <c r="BU123" s="64"/>
      <c r="BV123" s="64"/>
      <c r="BW123" s="64"/>
      <c r="BX123" s="64"/>
      <c r="BY123" s="64"/>
      <c r="BZ123" s="64"/>
      <c r="CA123" s="64"/>
      <c r="CB123" s="64"/>
      <c r="CC123" s="64"/>
      <c r="CD123" s="64"/>
      <c r="CE123" s="64"/>
      <c r="CF123" s="64"/>
      <c r="CG123" s="64"/>
      <c r="CH123" s="64"/>
      <c r="CI123" s="64"/>
      <c r="CJ123" s="64"/>
      <c r="CK123" s="64"/>
      <c r="CL123" s="64"/>
      <c r="CM123" s="64"/>
      <c r="CN123" s="64"/>
      <c r="CO123" s="64"/>
      <c r="CP123" s="64"/>
      <c r="CQ123" s="64"/>
      <c r="CR123" s="64"/>
      <c r="CS123" s="64"/>
      <c r="CT123" s="64"/>
      <c r="CU123" s="64"/>
      <c r="CV123" s="64"/>
      <c r="CW123" s="64"/>
      <c r="CX123" s="64"/>
    </row>
    <row r="124" spans="1:102" s="120" customFormat="1" ht="18" customHeight="1" x14ac:dyDescent="0.2">
      <c r="A124" s="125">
        <f t="shared" si="91"/>
        <v>53</v>
      </c>
      <c r="B124" s="178" t="s">
        <v>222</v>
      </c>
      <c r="C124" s="178" t="s">
        <v>222</v>
      </c>
      <c r="D124" s="179" t="s">
        <v>256</v>
      </c>
      <c r="E124" s="175">
        <v>1</v>
      </c>
      <c r="F124" s="176">
        <v>0</v>
      </c>
      <c r="G124" s="175">
        <f t="shared" ref="G124:G125" si="115">E124+(E124*F124)</f>
        <v>1</v>
      </c>
      <c r="H124" s="6" t="s">
        <v>111</v>
      </c>
      <c r="I124" s="3">
        <v>0.4523681625</v>
      </c>
      <c r="J124" s="3">
        <f t="shared" ref="J124:J125" si="116">I124*G124</f>
        <v>0.4523681625</v>
      </c>
      <c r="K124" s="171">
        <v>53.48</v>
      </c>
      <c r="L124" s="134">
        <f t="shared" ref="L124:L125" si="117">K124*J124</f>
        <v>24.1926493305</v>
      </c>
      <c r="M124" s="134">
        <v>102.53678350000001</v>
      </c>
      <c r="N124" s="137">
        <f t="shared" ref="N124:N125" si="118">M124*G124</f>
        <v>102.53678350000001</v>
      </c>
      <c r="O124" s="177">
        <f t="shared" ref="O124:O125" si="119">L124+N124</f>
        <v>126.72943283050002</v>
      </c>
      <c r="P124" s="129"/>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64"/>
      <c r="BP124" s="64"/>
      <c r="BQ124" s="64"/>
      <c r="BR124" s="64"/>
      <c r="BS124" s="64"/>
      <c r="BT124" s="64"/>
      <c r="BU124" s="64"/>
      <c r="BV124" s="64"/>
      <c r="BW124" s="64"/>
      <c r="BX124" s="64"/>
      <c r="BY124" s="64"/>
      <c r="BZ124" s="64"/>
      <c r="CA124" s="64"/>
      <c r="CB124" s="64"/>
      <c r="CC124" s="64"/>
      <c r="CD124" s="64"/>
      <c r="CE124" s="64"/>
      <c r="CF124" s="64"/>
      <c r="CG124" s="64"/>
      <c r="CH124" s="64"/>
      <c r="CI124" s="64"/>
      <c r="CJ124" s="64"/>
      <c r="CK124" s="64"/>
      <c r="CL124" s="64"/>
      <c r="CM124" s="64"/>
      <c r="CN124" s="64"/>
      <c r="CO124" s="64"/>
      <c r="CP124" s="64"/>
      <c r="CQ124" s="64"/>
      <c r="CR124" s="64"/>
      <c r="CS124" s="64"/>
      <c r="CT124" s="64"/>
      <c r="CU124" s="64"/>
      <c r="CV124" s="64"/>
      <c r="CW124" s="64"/>
      <c r="CX124" s="64"/>
    </row>
    <row r="125" spans="1:102" s="120" customFormat="1" ht="31.5" x14ac:dyDescent="0.2">
      <c r="A125" s="125">
        <f t="shared" si="91"/>
        <v>54</v>
      </c>
      <c r="B125" s="178" t="s">
        <v>222</v>
      </c>
      <c r="C125" s="178" t="s">
        <v>222</v>
      </c>
      <c r="D125" s="179" t="s">
        <v>258</v>
      </c>
      <c r="E125" s="175">
        <v>1</v>
      </c>
      <c r="F125" s="176">
        <v>0</v>
      </c>
      <c r="G125" s="175">
        <f t="shared" si="115"/>
        <v>1</v>
      </c>
      <c r="H125" s="6" t="s">
        <v>111</v>
      </c>
      <c r="I125" s="3">
        <v>0.30810584999999996</v>
      </c>
      <c r="J125" s="3">
        <f t="shared" si="116"/>
        <v>0.30810584999999996</v>
      </c>
      <c r="K125" s="171">
        <v>53.48</v>
      </c>
      <c r="L125" s="134">
        <f t="shared" si="117"/>
        <v>16.477500857999996</v>
      </c>
      <c r="M125" s="134">
        <v>69.83732599999999</v>
      </c>
      <c r="N125" s="137">
        <f t="shared" si="118"/>
        <v>69.83732599999999</v>
      </c>
      <c r="O125" s="177">
        <f t="shared" si="119"/>
        <v>86.314826857999989</v>
      </c>
      <c r="P125" s="129"/>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c r="AQ125" s="64"/>
      <c r="AR125" s="64"/>
      <c r="AS125" s="64"/>
      <c r="AT125" s="64"/>
      <c r="AU125" s="64"/>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64"/>
      <c r="BR125" s="64"/>
      <c r="BS125" s="64"/>
      <c r="BT125" s="64"/>
      <c r="BU125" s="64"/>
      <c r="BV125" s="64"/>
      <c r="BW125" s="64"/>
      <c r="BX125" s="64"/>
      <c r="BY125" s="64"/>
      <c r="BZ125" s="64"/>
      <c r="CA125" s="64"/>
      <c r="CB125" s="64"/>
      <c r="CC125" s="64"/>
      <c r="CD125" s="64"/>
      <c r="CE125" s="64"/>
      <c r="CF125" s="64"/>
      <c r="CG125" s="64"/>
      <c r="CH125" s="64"/>
      <c r="CI125" s="64"/>
      <c r="CJ125" s="64"/>
      <c r="CK125" s="64"/>
      <c r="CL125" s="64"/>
      <c r="CM125" s="64"/>
      <c r="CN125" s="64"/>
      <c r="CO125" s="64"/>
      <c r="CP125" s="64"/>
      <c r="CQ125" s="64"/>
      <c r="CR125" s="64"/>
      <c r="CS125" s="64"/>
      <c r="CT125" s="64"/>
      <c r="CU125" s="64"/>
      <c r="CV125" s="64"/>
      <c r="CW125" s="64"/>
      <c r="CX125" s="64"/>
    </row>
    <row r="126" spans="1:102" s="120" customFormat="1" ht="18" customHeight="1" x14ac:dyDescent="0.2">
      <c r="A126" s="125">
        <f t="shared" si="91"/>
        <v>55</v>
      </c>
      <c r="B126" s="178" t="s">
        <v>222</v>
      </c>
      <c r="C126" s="178" t="s">
        <v>222</v>
      </c>
      <c r="D126" s="179" t="s">
        <v>257</v>
      </c>
      <c r="E126" s="175">
        <v>1</v>
      </c>
      <c r="F126" s="176">
        <v>0</v>
      </c>
      <c r="G126" s="175">
        <f t="shared" ref="G126" si="120">E126+(E126*F126)</f>
        <v>1</v>
      </c>
      <c r="H126" s="6" t="s">
        <v>111</v>
      </c>
      <c r="I126" s="3">
        <v>0.27061875000000002</v>
      </c>
      <c r="J126" s="3">
        <f t="shared" ref="J126" si="121">I126*G126</f>
        <v>0.27061875000000002</v>
      </c>
      <c r="K126" s="171">
        <v>53.48</v>
      </c>
      <c r="L126" s="134">
        <f t="shared" ref="L126" si="122">K126*J126</f>
        <v>14.47269075</v>
      </c>
      <c r="M126" s="134">
        <v>61.340250000000005</v>
      </c>
      <c r="N126" s="137">
        <f t="shared" ref="N126" si="123">M126*G126</f>
        <v>61.340250000000005</v>
      </c>
      <c r="O126" s="177">
        <f t="shared" ref="O126" si="124">L126+N126</f>
        <v>75.81294075000001</v>
      </c>
      <c r="P126" s="129"/>
      <c r="Q126" s="64"/>
      <c r="R126" s="64"/>
      <c r="S126" s="64"/>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c r="AP126" s="64"/>
      <c r="AQ126" s="64"/>
      <c r="AR126" s="64"/>
      <c r="AS126" s="64"/>
      <c r="AT126" s="64"/>
      <c r="AU126" s="64"/>
      <c r="AV126" s="64"/>
      <c r="AW126" s="64"/>
      <c r="AX126" s="64"/>
      <c r="AY126" s="64"/>
      <c r="AZ126" s="64"/>
      <c r="BA126" s="64"/>
      <c r="BB126" s="64"/>
      <c r="BC126" s="64"/>
      <c r="BD126" s="64"/>
      <c r="BE126" s="64"/>
      <c r="BF126" s="64"/>
      <c r="BG126" s="64"/>
      <c r="BH126" s="64"/>
      <c r="BI126" s="64"/>
      <c r="BJ126" s="64"/>
      <c r="BK126" s="64"/>
      <c r="BL126" s="64"/>
      <c r="BM126" s="64"/>
      <c r="BN126" s="64"/>
      <c r="BO126" s="64"/>
      <c r="BP126" s="64"/>
      <c r="BQ126" s="64"/>
      <c r="BR126" s="64"/>
      <c r="BS126" s="64"/>
      <c r="BT126" s="64"/>
      <c r="BU126" s="64"/>
      <c r="BV126" s="64"/>
      <c r="BW126" s="64"/>
      <c r="BX126" s="64"/>
      <c r="BY126" s="64"/>
      <c r="BZ126" s="64"/>
      <c r="CA126" s="64"/>
      <c r="CB126" s="64"/>
      <c r="CC126" s="64"/>
      <c r="CD126" s="64"/>
      <c r="CE126" s="64"/>
      <c r="CF126" s="64"/>
      <c r="CG126" s="64"/>
      <c r="CH126" s="64"/>
      <c r="CI126" s="64"/>
      <c r="CJ126" s="64"/>
      <c r="CK126" s="64"/>
      <c r="CL126" s="64"/>
      <c r="CM126" s="64"/>
      <c r="CN126" s="64"/>
      <c r="CO126" s="64"/>
      <c r="CP126" s="64"/>
      <c r="CQ126" s="64"/>
      <c r="CR126" s="64"/>
      <c r="CS126" s="64"/>
      <c r="CT126" s="64"/>
      <c r="CU126" s="64"/>
      <c r="CV126" s="64"/>
      <c r="CW126" s="64"/>
      <c r="CX126" s="64"/>
    </row>
    <row r="127" spans="1:102" s="120" customFormat="1" x14ac:dyDescent="0.2">
      <c r="A127" s="125" t="str">
        <f t="shared" si="91"/>
        <v/>
      </c>
      <c r="B127" s="178"/>
      <c r="C127" s="178"/>
      <c r="D127" s="179"/>
      <c r="E127" s="175"/>
      <c r="F127" s="176"/>
      <c r="G127" s="175"/>
      <c r="H127" s="6"/>
      <c r="I127" s="3"/>
      <c r="J127" s="3"/>
      <c r="K127" s="171"/>
      <c r="L127" s="134"/>
      <c r="M127" s="134"/>
      <c r="N127" s="137"/>
      <c r="O127" s="177"/>
      <c r="P127" s="129"/>
      <c r="Q127" s="64"/>
      <c r="R127" s="64"/>
      <c r="S127" s="64"/>
      <c r="T127" s="64"/>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c r="BP127" s="64"/>
      <c r="BQ127" s="64"/>
      <c r="BR127" s="64"/>
      <c r="BS127" s="64"/>
      <c r="BT127" s="64"/>
      <c r="BU127" s="64"/>
      <c r="BV127" s="64"/>
      <c r="BW127" s="64"/>
      <c r="BX127" s="64"/>
      <c r="BY127" s="64"/>
      <c r="BZ127" s="64"/>
      <c r="CA127" s="64"/>
      <c r="CB127" s="64"/>
      <c r="CC127" s="64"/>
      <c r="CD127" s="64"/>
      <c r="CE127" s="64"/>
      <c r="CF127" s="64"/>
      <c r="CG127" s="64"/>
      <c r="CH127" s="64"/>
      <c r="CI127" s="64"/>
      <c r="CJ127" s="64"/>
      <c r="CK127" s="64"/>
      <c r="CL127" s="64"/>
      <c r="CM127" s="64"/>
      <c r="CN127" s="64"/>
      <c r="CO127" s="64"/>
      <c r="CP127" s="64"/>
      <c r="CQ127" s="64"/>
      <c r="CR127" s="64"/>
      <c r="CS127" s="64"/>
      <c r="CT127" s="64"/>
      <c r="CU127" s="64"/>
      <c r="CV127" s="64"/>
      <c r="CW127" s="64"/>
      <c r="CX127" s="64"/>
    </row>
    <row r="128" spans="1:102" s="120" customFormat="1" ht="18" customHeight="1" x14ac:dyDescent="0.2">
      <c r="A128" s="125" t="str">
        <f t="shared" si="91"/>
        <v/>
      </c>
      <c r="B128" s="178"/>
      <c r="C128" s="178"/>
      <c r="D128" s="181" t="s">
        <v>133</v>
      </c>
      <c r="E128" s="175"/>
      <c r="F128" s="176"/>
      <c r="G128" s="175"/>
      <c r="H128" s="6"/>
      <c r="I128" s="64"/>
      <c r="J128" s="64"/>
      <c r="K128" s="171"/>
      <c r="L128" s="134"/>
      <c r="M128" s="64"/>
      <c r="N128" s="137"/>
      <c r="O128" s="177"/>
      <c r="P128" s="129"/>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4"/>
      <c r="CA128" s="64"/>
      <c r="CB128" s="64"/>
      <c r="CC128" s="64"/>
      <c r="CD128" s="64"/>
      <c r="CE128" s="64"/>
      <c r="CF128" s="64"/>
      <c r="CG128" s="64"/>
      <c r="CH128" s="64"/>
      <c r="CI128" s="64"/>
      <c r="CJ128" s="64"/>
      <c r="CK128" s="64"/>
      <c r="CL128" s="64"/>
      <c r="CM128" s="64"/>
      <c r="CN128" s="64"/>
      <c r="CO128" s="64"/>
      <c r="CP128" s="64"/>
      <c r="CQ128" s="64"/>
      <c r="CR128" s="64"/>
      <c r="CS128" s="64"/>
      <c r="CT128" s="64"/>
      <c r="CU128" s="64"/>
      <c r="CV128" s="64"/>
      <c r="CW128" s="64"/>
      <c r="CX128" s="64"/>
    </row>
    <row r="129" spans="1:102" s="120" customFormat="1" ht="18" customHeight="1" x14ac:dyDescent="0.2">
      <c r="A129" s="125">
        <f t="shared" si="91"/>
        <v>56</v>
      </c>
      <c r="B129" s="178" t="s">
        <v>222</v>
      </c>
      <c r="C129" s="178" t="s">
        <v>222</v>
      </c>
      <c r="D129" s="179" t="s">
        <v>259</v>
      </c>
      <c r="E129" s="175">
        <v>3</v>
      </c>
      <c r="F129" s="176">
        <v>0</v>
      </c>
      <c r="G129" s="175">
        <f t="shared" si="105"/>
        <v>3</v>
      </c>
      <c r="H129" s="6" t="s">
        <v>111</v>
      </c>
      <c r="I129" s="3">
        <v>0.9375</v>
      </c>
      <c r="J129" s="3">
        <f t="shared" si="106"/>
        <v>2.8125</v>
      </c>
      <c r="K129" s="171">
        <v>53.48</v>
      </c>
      <c r="L129" s="134">
        <f t="shared" si="107"/>
        <v>150.41249999999999</v>
      </c>
      <c r="M129" s="134">
        <v>212.5</v>
      </c>
      <c r="N129" s="137">
        <f t="shared" si="108"/>
        <v>637.5</v>
      </c>
      <c r="O129" s="177">
        <f t="shared" si="109"/>
        <v>787.91250000000002</v>
      </c>
      <c r="P129" s="129"/>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c r="BP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row>
    <row r="130" spans="1:102" s="120" customFormat="1" ht="15.75" customHeight="1" thickBot="1" x14ac:dyDescent="0.25">
      <c r="A130" s="125" t="str">
        <f t="shared" si="91"/>
        <v/>
      </c>
      <c r="B130" s="178"/>
      <c r="C130" s="178"/>
      <c r="D130" s="42"/>
      <c r="E130" s="175"/>
      <c r="F130" s="176"/>
      <c r="G130" s="175"/>
      <c r="H130" s="6"/>
      <c r="I130" s="3"/>
      <c r="J130" s="3"/>
      <c r="K130" s="171"/>
      <c r="L130" s="134"/>
      <c r="M130" s="134"/>
      <c r="N130" s="137"/>
      <c r="O130" s="177"/>
      <c r="P130" s="129"/>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c r="BF130" s="64"/>
      <c r="BG130" s="64"/>
      <c r="BH130" s="64"/>
      <c r="BI130" s="64"/>
      <c r="BJ130" s="64"/>
      <c r="BK130" s="64"/>
      <c r="BL130" s="64"/>
      <c r="BM130" s="64"/>
      <c r="BN130" s="64"/>
      <c r="BO130" s="64"/>
      <c r="BP130" s="64"/>
      <c r="BQ130" s="64"/>
      <c r="BR130" s="64"/>
      <c r="BS130" s="64"/>
      <c r="BT130" s="64"/>
      <c r="BU130" s="64"/>
      <c r="BV130" s="64"/>
      <c r="BW130" s="64"/>
      <c r="BX130" s="64"/>
      <c r="BY130" s="64"/>
      <c r="BZ130" s="64"/>
      <c r="CA130" s="64"/>
      <c r="CB130" s="64"/>
      <c r="CC130" s="64"/>
      <c r="CD130" s="64"/>
      <c r="CE130" s="64"/>
      <c r="CF130" s="64"/>
      <c r="CG130" s="64"/>
      <c r="CH130" s="64"/>
      <c r="CI130" s="64"/>
      <c r="CJ130" s="64"/>
      <c r="CK130" s="64"/>
      <c r="CL130" s="64"/>
      <c r="CM130" s="64"/>
      <c r="CN130" s="64"/>
      <c r="CO130" s="64"/>
      <c r="CP130" s="64"/>
      <c r="CQ130" s="64"/>
      <c r="CR130" s="64"/>
      <c r="CS130" s="64"/>
      <c r="CT130" s="64"/>
      <c r="CU130" s="64"/>
      <c r="CV130" s="64"/>
      <c r="CW130" s="64"/>
      <c r="CX130" s="64"/>
    </row>
    <row r="131" spans="1:102" s="120" customFormat="1" x14ac:dyDescent="0.2">
      <c r="A131" s="121" t="str">
        <f t="shared" si="91"/>
        <v/>
      </c>
      <c r="B131" s="178"/>
      <c r="C131" s="178"/>
      <c r="D131" s="140" t="s">
        <v>17</v>
      </c>
      <c r="E131" s="141"/>
      <c r="F131" s="142"/>
      <c r="G131" s="141"/>
      <c r="H131" s="143"/>
      <c r="I131" s="168"/>
      <c r="J131" s="168"/>
      <c r="K131" s="169"/>
      <c r="L131" s="144" t="str">
        <f t="shared" ref="L131" si="125">IF(H131&lt;&gt;"",I131*K131,"")</f>
        <v/>
      </c>
      <c r="M131" s="144"/>
      <c r="N131" s="145"/>
      <c r="O131" s="147"/>
      <c r="P131" s="148">
        <f>SUM(O108:O130)</f>
        <v>12625.927810974883</v>
      </c>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4"/>
      <c r="CA131" s="64"/>
      <c r="CB131" s="64"/>
      <c r="CC131" s="64"/>
      <c r="CD131" s="64"/>
      <c r="CE131" s="64"/>
      <c r="CF131" s="64"/>
      <c r="CG131" s="64"/>
      <c r="CH131" s="64"/>
      <c r="CI131" s="64"/>
      <c r="CJ131" s="64"/>
      <c r="CK131" s="64"/>
      <c r="CL131" s="64"/>
      <c r="CM131" s="64"/>
      <c r="CN131" s="64"/>
      <c r="CO131" s="64"/>
      <c r="CP131" s="64"/>
      <c r="CQ131" s="64"/>
      <c r="CR131" s="64"/>
      <c r="CS131" s="64"/>
      <c r="CT131" s="64"/>
      <c r="CU131" s="64"/>
      <c r="CV131" s="64"/>
      <c r="CW131" s="64"/>
      <c r="CX131" s="64"/>
    </row>
    <row r="132" spans="1:102" s="120" customFormat="1" x14ac:dyDescent="0.2">
      <c r="A132" s="123" t="str">
        <f t="shared" si="91"/>
        <v/>
      </c>
      <c r="B132" s="124"/>
      <c r="C132" s="167">
        <v>110000</v>
      </c>
      <c r="D132" s="122" t="s">
        <v>304</v>
      </c>
      <c r="E132" s="130"/>
      <c r="F132" s="132"/>
      <c r="G132" s="130"/>
      <c r="H132" s="124"/>
      <c r="I132" s="124"/>
      <c r="J132" s="124"/>
      <c r="K132" s="124"/>
      <c r="L132" s="133" t="str">
        <f>IF(H132&lt;&gt;"",0.4*N132,"")</f>
        <v/>
      </c>
      <c r="M132" s="133"/>
      <c r="N132" s="136"/>
      <c r="O132" s="146"/>
      <c r="P132" s="128"/>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s="64"/>
      <c r="AU132" s="64"/>
      <c r="AV132" s="64"/>
      <c r="AW132" s="64"/>
      <c r="AX132" s="64"/>
      <c r="AY132" s="64"/>
      <c r="AZ132" s="64"/>
      <c r="BA132" s="64"/>
      <c r="BB132" s="64"/>
      <c r="BC132" s="64"/>
      <c r="BD132" s="64"/>
      <c r="BE132" s="64"/>
      <c r="BF132" s="64"/>
      <c r="BG132" s="64"/>
      <c r="BH132" s="64"/>
      <c r="BI132" s="64"/>
      <c r="BJ132" s="64"/>
      <c r="BK132" s="64"/>
      <c r="BL132" s="64"/>
      <c r="BM132" s="64"/>
      <c r="BN132" s="64"/>
      <c r="BO132" s="64"/>
      <c r="BP132" s="64"/>
      <c r="BQ132" s="64"/>
      <c r="BR132" s="64"/>
      <c r="BS132" s="64"/>
      <c r="BT132" s="64"/>
      <c r="BU132" s="64"/>
      <c r="BV132" s="64"/>
      <c r="BW132" s="64"/>
      <c r="BX132" s="64"/>
      <c r="BY132" s="64"/>
      <c r="BZ132" s="64"/>
      <c r="CA132" s="64"/>
      <c r="CB132" s="64"/>
      <c r="CC132" s="64"/>
      <c r="CD132" s="64"/>
      <c r="CE132" s="64"/>
      <c r="CF132" s="64"/>
      <c r="CG132" s="64"/>
      <c r="CH132" s="64"/>
      <c r="CI132" s="64"/>
      <c r="CJ132" s="64"/>
      <c r="CK132" s="64"/>
      <c r="CL132" s="64"/>
      <c r="CM132" s="64"/>
      <c r="CN132" s="64"/>
      <c r="CO132" s="64"/>
      <c r="CP132" s="64"/>
      <c r="CQ132" s="64"/>
      <c r="CR132" s="64"/>
      <c r="CS132" s="64"/>
      <c r="CT132" s="64"/>
      <c r="CU132" s="64"/>
      <c r="CV132" s="64"/>
      <c r="CW132" s="64"/>
      <c r="CX132" s="64"/>
    </row>
    <row r="133" spans="1:102" s="120" customFormat="1" x14ac:dyDescent="0.2">
      <c r="A133" s="125" t="str">
        <f t="shared" si="91"/>
        <v/>
      </c>
      <c r="B133" s="178"/>
      <c r="C133" s="6"/>
      <c r="D133" s="179"/>
      <c r="E133" s="180"/>
      <c r="F133" s="176"/>
      <c r="G133" s="175"/>
      <c r="H133" s="6"/>
      <c r="I133" s="6"/>
      <c r="J133" s="6"/>
      <c r="K133" s="6"/>
      <c r="L133" s="134"/>
      <c r="M133" s="134"/>
      <c r="N133" s="137"/>
      <c r="O133" s="177"/>
      <c r="P133" s="129"/>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4"/>
      <c r="CA133" s="64"/>
      <c r="CB133" s="64"/>
      <c r="CC133" s="64"/>
      <c r="CD133" s="64"/>
      <c r="CE133" s="64"/>
      <c r="CF133" s="64"/>
      <c r="CG133" s="64"/>
      <c r="CH133" s="64"/>
      <c r="CI133" s="64"/>
      <c r="CJ133" s="64"/>
      <c r="CK133" s="64"/>
      <c r="CL133" s="64"/>
      <c r="CM133" s="64"/>
      <c r="CN133" s="64"/>
      <c r="CO133" s="64"/>
      <c r="CP133" s="64"/>
      <c r="CQ133" s="64"/>
      <c r="CR133" s="64"/>
      <c r="CS133" s="64"/>
      <c r="CT133" s="64"/>
      <c r="CU133" s="64"/>
      <c r="CV133" s="64"/>
      <c r="CW133" s="64"/>
      <c r="CX133" s="64"/>
    </row>
    <row r="134" spans="1:102" s="120" customFormat="1" ht="18" customHeight="1" x14ac:dyDescent="0.2">
      <c r="A134" s="125" t="str">
        <f t="shared" si="91"/>
        <v/>
      </c>
      <c r="B134" s="178"/>
      <c r="C134" s="178"/>
      <c r="D134" s="181" t="s">
        <v>264</v>
      </c>
      <c r="E134" s="175"/>
      <c r="F134" s="176"/>
      <c r="G134" s="175"/>
      <c r="H134" s="6"/>
      <c r="I134" s="64"/>
      <c r="J134" s="64"/>
      <c r="K134" s="171"/>
      <c r="L134" s="134"/>
      <c r="M134" s="64"/>
      <c r="N134" s="137"/>
      <c r="O134" s="177"/>
      <c r="P134" s="129"/>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c r="BV134" s="64"/>
      <c r="BW134" s="64"/>
      <c r="BX134" s="64"/>
      <c r="BY134" s="64"/>
      <c r="BZ134" s="64"/>
      <c r="CA134" s="64"/>
      <c r="CB134" s="64"/>
      <c r="CC134" s="64"/>
      <c r="CD134" s="64"/>
      <c r="CE134" s="64"/>
      <c r="CF134" s="64"/>
      <c r="CG134" s="64"/>
      <c r="CH134" s="64"/>
      <c r="CI134" s="64"/>
      <c r="CJ134" s="64"/>
      <c r="CK134" s="64"/>
      <c r="CL134" s="64"/>
      <c r="CM134" s="64"/>
      <c r="CN134" s="64"/>
      <c r="CO134" s="64"/>
      <c r="CP134" s="64"/>
      <c r="CQ134" s="64"/>
      <c r="CR134" s="64"/>
      <c r="CS134" s="64"/>
      <c r="CT134" s="64"/>
      <c r="CU134" s="64"/>
      <c r="CV134" s="64"/>
      <c r="CW134" s="64"/>
      <c r="CX134" s="64"/>
    </row>
    <row r="135" spans="1:102" s="120" customFormat="1" ht="47.25" x14ac:dyDescent="0.2">
      <c r="A135" s="125">
        <f t="shared" si="91"/>
        <v>57</v>
      </c>
      <c r="B135" s="178" t="s">
        <v>275</v>
      </c>
      <c r="C135" s="178" t="s">
        <v>275</v>
      </c>
      <c r="D135" s="179" t="s">
        <v>260</v>
      </c>
      <c r="E135" s="175">
        <v>1</v>
      </c>
      <c r="F135" s="176">
        <v>0</v>
      </c>
      <c r="G135" s="175">
        <f t="shared" ref="G135:G143" si="126">E135+(E135*F135)</f>
        <v>1</v>
      </c>
      <c r="H135" s="6" t="s">
        <v>111</v>
      </c>
      <c r="I135" s="3">
        <v>9.3485294117647051</v>
      </c>
      <c r="J135" s="3">
        <f t="shared" ref="J135:J143" si="127">I135*G135</f>
        <v>9.3485294117647051</v>
      </c>
      <c r="K135" s="171">
        <v>53.48</v>
      </c>
      <c r="L135" s="134">
        <f t="shared" ref="L135:L143" si="128">K135*J135</f>
        <v>499.95935294117641</v>
      </c>
      <c r="M135" s="134">
        <v>2119</v>
      </c>
      <c r="N135" s="137">
        <f t="shared" ref="N135:N143" si="129">M135*G135</f>
        <v>2119</v>
      </c>
      <c r="O135" s="177">
        <f t="shared" ref="O135:O143" si="130">L135+N135</f>
        <v>2618.9593529411763</v>
      </c>
      <c r="P135" s="129"/>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c r="BS135" s="64"/>
      <c r="BT135" s="64"/>
      <c r="BU135" s="64"/>
      <c r="BV135" s="64"/>
      <c r="BW135" s="64"/>
      <c r="BX135" s="64"/>
      <c r="BY135" s="64"/>
      <c r="BZ135" s="64"/>
      <c r="CA135" s="64"/>
      <c r="CB135" s="64"/>
      <c r="CC135" s="64"/>
      <c r="CD135" s="64"/>
      <c r="CE135" s="64"/>
      <c r="CF135" s="64"/>
      <c r="CG135" s="64"/>
      <c r="CH135" s="64"/>
      <c r="CI135" s="64"/>
      <c r="CJ135" s="64"/>
      <c r="CK135" s="64"/>
      <c r="CL135" s="64"/>
      <c r="CM135" s="64"/>
      <c r="CN135" s="64"/>
      <c r="CO135" s="64"/>
      <c r="CP135" s="64"/>
      <c r="CQ135" s="64"/>
      <c r="CR135" s="64"/>
      <c r="CS135" s="64"/>
      <c r="CT135" s="64"/>
      <c r="CU135" s="64"/>
      <c r="CV135" s="64"/>
      <c r="CW135" s="64"/>
      <c r="CX135" s="64"/>
    </row>
    <row r="136" spans="1:102" s="120" customFormat="1" ht="47.25" x14ac:dyDescent="0.2">
      <c r="A136" s="125">
        <f t="shared" si="91"/>
        <v>58</v>
      </c>
      <c r="B136" s="178" t="s">
        <v>275</v>
      </c>
      <c r="C136" s="178" t="s">
        <v>275</v>
      </c>
      <c r="D136" s="179" t="s">
        <v>261</v>
      </c>
      <c r="E136" s="175">
        <v>2</v>
      </c>
      <c r="F136" s="176">
        <v>0</v>
      </c>
      <c r="G136" s="175">
        <f t="shared" si="126"/>
        <v>2</v>
      </c>
      <c r="H136" s="6" t="s">
        <v>111</v>
      </c>
      <c r="I136" s="3">
        <v>10.142647058823531</v>
      </c>
      <c r="J136" s="3">
        <f t="shared" si="127"/>
        <v>20.285294117647062</v>
      </c>
      <c r="K136" s="171">
        <v>53.48</v>
      </c>
      <c r="L136" s="134">
        <f t="shared" si="128"/>
        <v>1084.8575294117647</v>
      </c>
      <c r="M136" s="134">
        <v>2299</v>
      </c>
      <c r="N136" s="137">
        <f t="shared" si="129"/>
        <v>4598</v>
      </c>
      <c r="O136" s="177">
        <f t="shared" si="130"/>
        <v>5682.8575294117645</v>
      </c>
      <c r="P136" s="129"/>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c r="BV136" s="64"/>
      <c r="BW136" s="64"/>
      <c r="BX136" s="64"/>
      <c r="BY136" s="64"/>
      <c r="BZ136" s="64"/>
      <c r="CA136" s="64"/>
      <c r="CB136" s="64"/>
      <c r="CC136" s="64"/>
      <c r="CD136" s="64"/>
      <c r="CE136" s="64"/>
      <c r="CF136" s="64"/>
      <c r="CG136" s="64"/>
      <c r="CH136" s="64"/>
      <c r="CI136" s="64"/>
      <c r="CJ136" s="64"/>
      <c r="CK136" s="64"/>
      <c r="CL136" s="64"/>
      <c r="CM136" s="64"/>
      <c r="CN136" s="64"/>
      <c r="CO136" s="64"/>
      <c r="CP136" s="64"/>
      <c r="CQ136" s="64"/>
      <c r="CR136" s="64"/>
      <c r="CS136" s="64"/>
      <c r="CT136" s="64"/>
      <c r="CU136" s="64"/>
      <c r="CV136" s="64"/>
      <c r="CW136" s="64"/>
      <c r="CX136" s="64"/>
    </row>
    <row r="137" spans="1:102" s="120" customFormat="1" x14ac:dyDescent="0.2">
      <c r="A137" s="125">
        <f t="shared" si="91"/>
        <v>59</v>
      </c>
      <c r="B137" s="178" t="s">
        <v>275</v>
      </c>
      <c r="C137" s="178" t="s">
        <v>275</v>
      </c>
      <c r="D137" s="179" t="s">
        <v>262</v>
      </c>
      <c r="E137" s="175">
        <v>1</v>
      </c>
      <c r="F137" s="176">
        <v>0</v>
      </c>
      <c r="G137" s="175">
        <f t="shared" si="126"/>
        <v>1</v>
      </c>
      <c r="H137" s="6" t="s">
        <v>111</v>
      </c>
      <c r="I137" s="3">
        <v>11.470588235294118</v>
      </c>
      <c r="J137" s="3">
        <f t="shared" si="127"/>
        <v>11.470588235294118</v>
      </c>
      <c r="K137" s="171">
        <v>53.48</v>
      </c>
      <c r="L137" s="134">
        <f t="shared" si="128"/>
        <v>613.44705882352935</v>
      </c>
      <c r="M137" s="134">
        <v>2600</v>
      </c>
      <c r="N137" s="137">
        <f t="shared" si="129"/>
        <v>2600</v>
      </c>
      <c r="O137" s="177">
        <f t="shared" si="130"/>
        <v>3213.4470588235295</v>
      </c>
      <c r="P137" s="129"/>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64"/>
      <c r="BE137" s="64"/>
      <c r="BF137" s="64"/>
      <c r="BG137" s="64"/>
      <c r="BH137" s="64"/>
      <c r="BI137" s="64"/>
      <c r="BJ137" s="64"/>
      <c r="BK137" s="64"/>
      <c r="BL137" s="64"/>
      <c r="BM137" s="64"/>
      <c r="BN137" s="64"/>
      <c r="BO137" s="64"/>
      <c r="BP137" s="64"/>
      <c r="BQ137" s="64"/>
      <c r="BR137" s="64"/>
      <c r="BS137" s="64"/>
      <c r="BT137" s="64"/>
      <c r="BU137" s="64"/>
      <c r="BV137" s="64"/>
      <c r="BW137" s="64"/>
      <c r="BX137" s="64"/>
      <c r="BY137" s="64"/>
      <c r="BZ137" s="64"/>
      <c r="CA137" s="64"/>
      <c r="CB137" s="64"/>
      <c r="CC137" s="64"/>
      <c r="CD137" s="64"/>
      <c r="CE137" s="64"/>
      <c r="CF137" s="64"/>
      <c r="CG137" s="64"/>
      <c r="CH137" s="64"/>
      <c r="CI137" s="64"/>
      <c r="CJ137" s="64"/>
      <c r="CK137" s="64"/>
      <c r="CL137" s="64"/>
      <c r="CM137" s="64"/>
      <c r="CN137" s="64"/>
      <c r="CO137" s="64"/>
      <c r="CP137" s="64"/>
      <c r="CQ137" s="64"/>
      <c r="CR137" s="64"/>
      <c r="CS137" s="64"/>
      <c r="CT137" s="64"/>
      <c r="CU137" s="64"/>
      <c r="CV137" s="64"/>
      <c r="CW137" s="64"/>
      <c r="CX137" s="64"/>
    </row>
    <row r="138" spans="1:102" s="120" customFormat="1" ht="63" x14ac:dyDescent="0.2">
      <c r="A138" s="125">
        <f t="shared" si="91"/>
        <v>60</v>
      </c>
      <c r="B138" s="178" t="s">
        <v>275</v>
      </c>
      <c r="C138" s="178" t="s">
        <v>275</v>
      </c>
      <c r="D138" s="179" t="s">
        <v>263</v>
      </c>
      <c r="E138" s="175">
        <v>1</v>
      </c>
      <c r="F138" s="176">
        <v>0</v>
      </c>
      <c r="G138" s="175">
        <f t="shared" si="126"/>
        <v>1</v>
      </c>
      <c r="H138" s="6" t="s">
        <v>111</v>
      </c>
      <c r="I138" s="3">
        <v>8.7794117647058805</v>
      </c>
      <c r="J138" s="3">
        <f t="shared" si="127"/>
        <v>8.7794117647058805</v>
      </c>
      <c r="K138" s="171">
        <v>53.48</v>
      </c>
      <c r="L138" s="134">
        <f t="shared" si="128"/>
        <v>469.52294117647045</v>
      </c>
      <c r="M138" s="134">
        <v>1990</v>
      </c>
      <c r="N138" s="137">
        <f t="shared" si="129"/>
        <v>1990</v>
      </c>
      <c r="O138" s="177">
        <f t="shared" si="130"/>
        <v>2459.5229411764703</v>
      </c>
      <c r="P138" s="129"/>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64"/>
      <c r="BE138" s="64"/>
      <c r="BF138" s="64"/>
      <c r="BG138" s="64"/>
      <c r="BH138" s="64"/>
      <c r="BI138" s="64"/>
      <c r="BJ138" s="64"/>
      <c r="BK138" s="64"/>
      <c r="BL138" s="64"/>
      <c r="BM138" s="64"/>
      <c r="BN138" s="64"/>
      <c r="BO138" s="64"/>
      <c r="BP138" s="64"/>
      <c r="BQ138" s="64"/>
      <c r="BR138" s="64"/>
      <c r="BS138" s="64"/>
      <c r="BT138" s="64"/>
      <c r="BU138" s="64"/>
      <c r="BV138" s="64"/>
      <c r="BW138" s="64"/>
      <c r="BX138" s="64"/>
      <c r="BY138" s="64"/>
      <c r="BZ138" s="64"/>
      <c r="CA138" s="64"/>
      <c r="CB138" s="64"/>
      <c r="CC138" s="64"/>
      <c r="CD138" s="64"/>
      <c r="CE138" s="64"/>
      <c r="CF138" s="64"/>
      <c r="CG138" s="64"/>
      <c r="CH138" s="64"/>
      <c r="CI138" s="64"/>
      <c r="CJ138" s="64"/>
      <c r="CK138" s="64"/>
      <c r="CL138" s="64"/>
      <c r="CM138" s="64"/>
      <c r="CN138" s="64"/>
      <c r="CO138" s="64"/>
      <c r="CP138" s="64"/>
      <c r="CQ138" s="64"/>
      <c r="CR138" s="64"/>
      <c r="CS138" s="64"/>
      <c r="CT138" s="64"/>
      <c r="CU138" s="64"/>
      <c r="CV138" s="64"/>
      <c r="CW138" s="64"/>
      <c r="CX138" s="64"/>
    </row>
    <row r="139" spans="1:102" s="120" customFormat="1" x14ac:dyDescent="0.2">
      <c r="A139" s="125" t="str">
        <f t="shared" si="91"/>
        <v/>
      </c>
      <c r="B139" s="178"/>
      <c r="C139" s="178"/>
      <c r="D139" s="179"/>
      <c r="E139" s="175"/>
      <c r="F139" s="176"/>
      <c r="G139" s="175"/>
      <c r="H139" s="6"/>
      <c r="I139" s="3"/>
      <c r="J139" s="3"/>
      <c r="K139" s="171"/>
      <c r="L139" s="134"/>
      <c r="M139" s="134"/>
      <c r="N139" s="137"/>
      <c r="O139" s="177"/>
      <c r="P139" s="129"/>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64"/>
      <c r="AZ139" s="64"/>
      <c r="BA139" s="64"/>
      <c r="BB139" s="64"/>
      <c r="BC139" s="64"/>
      <c r="BD139" s="64"/>
      <c r="BE139" s="64"/>
      <c r="BF139" s="64"/>
      <c r="BG139" s="64"/>
      <c r="BH139" s="64"/>
      <c r="BI139" s="64"/>
      <c r="BJ139" s="64"/>
      <c r="BK139" s="64"/>
      <c r="BL139" s="64"/>
      <c r="BM139" s="64"/>
      <c r="BN139" s="64"/>
      <c r="BO139" s="64"/>
      <c r="BP139" s="64"/>
      <c r="BQ139" s="64"/>
      <c r="BR139" s="64"/>
      <c r="BS139" s="64"/>
      <c r="BT139" s="64"/>
      <c r="BU139" s="64"/>
      <c r="BV139" s="64"/>
      <c r="BW139" s="64"/>
      <c r="BX139" s="64"/>
      <c r="BY139" s="64"/>
      <c r="BZ139" s="64"/>
      <c r="CA139" s="64"/>
      <c r="CB139" s="64"/>
      <c r="CC139" s="64"/>
      <c r="CD139" s="64"/>
      <c r="CE139" s="64"/>
      <c r="CF139" s="64"/>
      <c r="CG139" s="64"/>
      <c r="CH139" s="64"/>
      <c r="CI139" s="64"/>
      <c r="CJ139" s="64"/>
      <c r="CK139" s="64"/>
      <c r="CL139" s="64"/>
      <c r="CM139" s="64"/>
      <c r="CN139" s="64"/>
      <c r="CO139" s="64"/>
      <c r="CP139" s="64"/>
      <c r="CQ139" s="64"/>
      <c r="CR139" s="64"/>
      <c r="CS139" s="64"/>
      <c r="CT139" s="64"/>
      <c r="CU139" s="64"/>
      <c r="CV139" s="64"/>
      <c r="CW139" s="64"/>
      <c r="CX139" s="64"/>
    </row>
    <row r="140" spans="1:102" s="120" customFormat="1" ht="18" customHeight="1" x14ac:dyDescent="0.2">
      <c r="A140" s="125" t="str">
        <f t="shared" si="91"/>
        <v/>
      </c>
      <c r="B140" s="178"/>
      <c r="C140" s="178"/>
      <c r="D140" s="181" t="s">
        <v>312</v>
      </c>
      <c r="E140" s="175"/>
      <c r="F140" s="176"/>
      <c r="G140" s="175"/>
      <c r="H140" s="6"/>
      <c r="I140" s="64"/>
      <c r="J140" s="64"/>
      <c r="K140" s="171"/>
      <c r="L140" s="134"/>
      <c r="M140" s="64"/>
      <c r="N140" s="137"/>
      <c r="O140" s="177"/>
      <c r="P140" s="129"/>
      <c r="Q140" s="64"/>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c r="AT140" s="64"/>
      <c r="AU140" s="64"/>
      <c r="AV140" s="64"/>
      <c r="AW140" s="64"/>
      <c r="AX140" s="64"/>
      <c r="AY140" s="64"/>
      <c r="AZ140" s="64"/>
      <c r="BA140" s="64"/>
      <c r="BB140" s="64"/>
      <c r="BC140" s="64"/>
      <c r="BD140" s="64"/>
      <c r="BE140" s="64"/>
      <c r="BF140" s="64"/>
      <c r="BG140" s="64"/>
      <c r="BH140" s="64"/>
      <c r="BI140" s="64"/>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4"/>
      <c r="CG140" s="64"/>
      <c r="CH140" s="64"/>
      <c r="CI140" s="64"/>
      <c r="CJ140" s="64"/>
      <c r="CK140" s="64"/>
      <c r="CL140" s="64"/>
      <c r="CM140" s="64"/>
      <c r="CN140" s="64"/>
      <c r="CO140" s="64"/>
      <c r="CP140" s="64"/>
      <c r="CQ140" s="64"/>
      <c r="CR140" s="64"/>
      <c r="CS140" s="64"/>
      <c r="CT140" s="64"/>
      <c r="CU140" s="64"/>
      <c r="CV140" s="64"/>
      <c r="CW140" s="64"/>
      <c r="CX140" s="64"/>
    </row>
    <row r="141" spans="1:102" s="120" customFormat="1" ht="47.25" x14ac:dyDescent="0.2">
      <c r="A141" s="125">
        <f t="shared" si="91"/>
        <v>61</v>
      </c>
      <c r="B141" s="178" t="s">
        <v>275</v>
      </c>
      <c r="C141" s="178" t="s">
        <v>275</v>
      </c>
      <c r="D141" s="179" t="s">
        <v>265</v>
      </c>
      <c r="E141" s="175">
        <v>1</v>
      </c>
      <c r="F141" s="176">
        <v>0</v>
      </c>
      <c r="G141" s="175">
        <f t="shared" si="126"/>
        <v>1</v>
      </c>
      <c r="H141" s="6" t="s">
        <v>111</v>
      </c>
      <c r="I141" s="3">
        <v>0.7219444444444445</v>
      </c>
      <c r="J141" s="3">
        <f t="shared" si="127"/>
        <v>0.7219444444444445</v>
      </c>
      <c r="K141" s="171">
        <v>53.48</v>
      </c>
      <c r="L141" s="134">
        <f t="shared" si="128"/>
        <v>38.609588888888887</v>
      </c>
      <c r="M141" s="134">
        <v>259.89999999999998</v>
      </c>
      <c r="N141" s="137">
        <f t="shared" si="129"/>
        <v>259.89999999999998</v>
      </c>
      <c r="O141" s="177">
        <f t="shared" si="130"/>
        <v>298.50958888888886</v>
      </c>
      <c r="P141" s="129"/>
      <c r="Q141" s="64"/>
      <c r="R141" s="64"/>
      <c r="S141" s="64"/>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c r="AP141" s="64"/>
      <c r="AQ141" s="64"/>
      <c r="AR141" s="64"/>
      <c r="AS141" s="64"/>
      <c r="AT141" s="64"/>
      <c r="AU141" s="64"/>
      <c r="AV141" s="64"/>
      <c r="AW141" s="64"/>
      <c r="AX141" s="64"/>
      <c r="AY141" s="64"/>
      <c r="AZ141" s="64"/>
      <c r="BA141" s="64"/>
      <c r="BB141" s="64"/>
      <c r="BC141" s="64"/>
      <c r="BD141" s="64"/>
      <c r="BE141" s="64"/>
      <c r="BF141" s="64"/>
      <c r="BG141" s="64"/>
      <c r="BH141" s="64"/>
      <c r="BI141" s="64"/>
      <c r="BJ141" s="64"/>
      <c r="BK141" s="64"/>
      <c r="BL141" s="64"/>
      <c r="BM141" s="64"/>
      <c r="BN141" s="64"/>
      <c r="BO141" s="64"/>
      <c r="BP141" s="64"/>
      <c r="BQ141" s="64"/>
      <c r="BR141" s="64"/>
      <c r="BS141" s="64"/>
      <c r="BT141" s="64"/>
      <c r="BU141" s="64"/>
      <c r="BV141" s="64"/>
      <c r="BW141" s="64"/>
      <c r="BX141" s="64"/>
      <c r="BY141" s="64"/>
      <c r="BZ141" s="64"/>
      <c r="CA141" s="64"/>
      <c r="CB141" s="64"/>
      <c r="CC141" s="64"/>
      <c r="CD141" s="64"/>
      <c r="CE141" s="64"/>
      <c r="CF141" s="64"/>
      <c r="CG141" s="64"/>
      <c r="CH141" s="64"/>
      <c r="CI141" s="64"/>
      <c r="CJ141" s="64"/>
      <c r="CK141" s="64"/>
      <c r="CL141" s="64"/>
      <c r="CM141" s="64"/>
      <c r="CN141" s="64"/>
      <c r="CO141" s="64"/>
      <c r="CP141" s="64"/>
      <c r="CQ141" s="64"/>
      <c r="CR141" s="64"/>
      <c r="CS141" s="64"/>
      <c r="CT141" s="64"/>
      <c r="CU141" s="64"/>
      <c r="CV141" s="64"/>
      <c r="CW141" s="64"/>
      <c r="CX141" s="64"/>
    </row>
    <row r="142" spans="1:102" s="120" customFormat="1" ht="47.25" x14ac:dyDescent="0.2">
      <c r="A142" s="125">
        <f t="shared" si="91"/>
        <v>62</v>
      </c>
      <c r="B142" s="178" t="s">
        <v>275</v>
      </c>
      <c r="C142" s="178" t="s">
        <v>275</v>
      </c>
      <c r="D142" s="179" t="s">
        <v>266</v>
      </c>
      <c r="E142" s="175">
        <v>1</v>
      </c>
      <c r="F142" s="176">
        <v>0</v>
      </c>
      <c r="G142" s="175">
        <f t="shared" si="126"/>
        <v>1</v>
      </c>
      <c r="H142" s="6" t="s">
        <v>111</v>
      </c>
      <c r="I142" s="3">
        <v>0.78055555555555567</v>
      </c>
      <c r="J142" s="3">
        <f t="shared" si="127"/>
        <v>0.78055555555555567</v>
      </c>
      <c r="K142" s="171">
        <v>53.48</v>
      </c>
      <c r="L142" s="134">
        <f t="shared" si="128"/>
        <v>41.744111111111117</v>
      </c>
      <c r="M142" s="134">
        <v>281</v>
      </c>
      <c r="N142" s="137">
        <f t="shared" si="129"/>
        <v>281</v>
      </c>
      <c r="O142" s="177">
        <f t="shared" si="130"/>
        <v>322.74411111111112</v>
      </c>
      <c r="P142" s="129"/>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64"/>
      <c r="AX142" s="64"/>
      <c r="AY142" s="64"/>
      <c r="AZ142" s="64"/>
      <c r="BA142" s="64"/>
      <c r="BB142" s="64"/>
      <c r="BC142" s="64"/>
      <c r="BD142" s="64"/>
      <c r="BE142" s="64"/>
      <c r="BF142" s="64"/>
      <c r="BG142" s="64"/>
      <c r="BH142" s="64"/>
      <c r="BI142" s="64"/>
      <c r="BJ142" s="64"/>
      <c r="BK142" s="64"/>
      <c r="BL142" s="64"/>
      <c r="BM142" s="64"/>
      <c r="BN142" s="64"/>
      <c r="BO142" s="64"/>
      <c r="BP142" s="64"/>
      <c r="BQ142" s="64"/>
      <c r="BR142" s="64"/>
      <c r="BS142" s="64"/>
      <c r="BT142" s="64"/>
      <c r="BU142" s="64"/>
      <c r="BV142" s="64"/>
      <c r="BW142" s="64"/>
      <c r="BX142" s="64"/>
      <c r="BY142" s="64"/>
      <c r="BZ142" s="64"/>
      <c r="CA142" s="64"/>
      <c r="CB142" s="64"/>
      <c r="CC142" s="64"/>
      <c r="CD142" s="64"/>
      <c r="CE142" s="64"/>
      <c r="CF142" s="64"/>
      <c r="CG142" s="64"/>
      <c r="CH142" s="64"/>
      <c r="CI142" s="64"/>
      <c r="CJ142" s="64"/>
      <c r="CK142" s="64"/>
      <c r="CL142" s="64"/>
      <c r="CM142" s="64"/>
      <c r="CN142" s="64"/>
      <c r="CO142" s="64"/>
      <c r="CP142" s="64"/>
      <c r="CQ142" s="64"/>
      <c r="CR142" s="64"/>
      <c r="CS142" s="64"/>
      <c r="CT142" s="64"/>
      <c r="CU142" s="64"/>
      <c r="CV142" s="64"/>
      <c r="CW142" s="64"/>
      <c r="CX142" s="64"/>
    </row>
    <row r="143" spans="1:102" s="120" customFormat="1" ht="47.25" x14ac:dyDescent="0.2">
      <c r="A143" s="125">
        <f t="shared" si="91"/>
        <v>63</v>
      </c>
      <c r="B143" s="178" t="s">
        <v>275</v>
      </c>
      <c r="C143" s="178" t="s">
        <v>275</v>
      </c>
      <c r="D143" s="179" t="s">
        <v>267</v>
      </c>
      <c r="E143" s="175">
        <v>2</v>
      </c>
      <c r="F143" s="176">
        <v>0</v>
      </c>
      <c r="G143" s="175">
        <f t="shared" si="126"/>
        <v>2</v>
      </c>
      <c r="H143" s="6" t="s">
        <v>111</v>
      </c>
      <c r="I143" s="3">
        <v>11.469078947368422</v>
      </c>
      <c r="J143" s="3">
        <f t="shared" si="127"/>
        <v>22.938157894736843</v>
      </c>
      <c r="K143" s="171">
        <v>53.48</v>
      </c>
      <c r="L143" s="134">
        <f t="shared" si="128"/>
        <v>1226.7326842105263</v>
      </c>
      <c r="M143" s="134">
        <v>8716.5</v>
      </c>
      <c r="N143" s="137">
        <f t="shared" si="129"/>
        <v>17433</v>
      </c>
      <c r="O143" s="177">
        <f t="shared" si="130"/>
        <v>18659.732684210525</v>
      </c>
      <c r="P143" s="129"/>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64"/>
      <c r="AW143" s="64"/>
      <c r="AX143" s="64"/>
      <c r="AY143" s="64"/>
      <c r="AZ143" s="64"/>
      <c r="BA143" s="64"/>
      <c r="BB143" s="64"/>
      <c r="BC143" s="64"/>
      <c r="BD143" s="64"/>
      <c r="BE143" s="64"/>
      <c r="BF143" s="64"/>
      <c r="BG143" s="64"/>
      <c r="BH143" s="64"/>
      <c r="BI143" s="64"/>
      <c r="BJ143" s="64"/>
      <c r="BK143" s="64"/>
      <c r="BL143" s="64"/>
      <c r="BM143" s="64"/>
      <c r="BN143" s="64"/>
      <c r="BO143" s="64"/>
      <c r="BP143" s="64"/>
      <c r="BQ143" s="64"/>
      <c r="BR143" s="64"/>
      <c r="BS143" s="64"/>
      <c r="BT143" s="64"/>
      <c r="BU143" s="64"/>
      <c r="BV143" s="64"/>
      <c r="BW143" s="64"/>
      <c r="BX143" s="64"/>
      <c r="BY143" s="64"/>
      <c r="BZ143" s="64"/>
      <c r="CA143" s="64"/>
      <c r="CB143" s="64"/>
      <c r="CC143" s="64"/>
      <c r="CD143" s="64"/>
      <c r="CE143" s="64"/>
      <c r="CF143" s="64"/>
      <c r="CG143" s="64"/>
      <c r="CH143" s="64"/>
      <c r="CI143" s="64"/>
      <c r="CJ143" s="64"/>
      <c r="CK143" s="64"/>
      <c r="CL143" s="64"/>
      <c r="CM143" s="64"/>
      <c r="CN143" s="64"/>
      <c r="CO143" s="64"/>
      <c r="CP143" s="64"/>
      <c r="CQ143" s="64"/>
      <c r="CR143" s="64"/>
      <c r="CS143" s="64"/>
      <c r="CT143" s="64"/>
      <c r="CU143" s="64"/>
      <c r="CV143" s="64"/>
      <c r="CW143" s="64"/>
      <c r="CX143" s="64"/>
    </row>
    <row r="144" spans="1:102" s="120" customFormat="1" ht="15.75" customHeight="1" thickBot="1" x14ac:dyDescent="0.25">
      <c r="A144" s="125" t="str">
        <f t="shared" si="91"/>
        <v/>
      </c>
      <c r="B144" s="178"/>
      <c r="C144" s="178"/>
      <c r="D144" s="42"/>
      <c r="E144" s="175"/>
      <c r="F144" s="176"/>
      <c r="G144" s="175"/>
      <c r="H144" s="6"/>
      <c r="I144" s="3"/>
      <c r="J144" s="3"/>
      <c r="K144" s="171"/>
      <c r="L144" s="134"/>
      <c r="M144" s="134"/>
      <c r="N144" s="137"/>
      <c r="O144" s="177"/>
      <c r="P144" s="129"/>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4"/>
      <c r="CA144" s="64"/>
      <c r="CB144" s="64"/>
      <c r="CC144" s="64"/>
      <c r="CD144" s="64"/>
      <c r="CE144" s="64"/>
      <c r="CF144" s="64"/>
      <c r="CG144" s="64"/>
      <c r="CH144" s="64"/>
      <c r="CI144" s="64"/>
      <c r="CJ144" s="64"/>
      <c r="CK144" s="64"/>
      <c r="CL144" s="64"/>
      <c r="CM144" s="64"/>
      <c r="CN144" s="64"/>
      <c r="CO144" s="64"/>
      <c r="CP144" s="64"/>
      <c r="CQ144" s="64"/>
      <c r="CR144" s="64"/>
      <c r="CS144" s="64"/>
      <c r="CT144" s="64"/>
      <c r="CU144" s="64"/>
      <c r="CV144" s="64"/>
      <c r="CW144" s="64"/>
      <c r="CX144" s="64"/>
    </row>
    <row r="145" spans="1:102" s="120" customFormat="1" x14ac:dyDescent="0.2">
      <c r="A145" s="121" t="str">
        <f t="shared" si="91"/>
        <v/>
      </c>
      <c r="B145" s="178"/>
      <c r="C145" s="178"/>
      <c r="D145" s="140" t="s">
        <v>17</v>
      </c>
      <c r="E145" s="141"/>
      <c r="F145" s="142"/>
      <c r="G145" s="141"/>
      <c r="H145" s="143"/>
      <c r="I145" s="168"/>
      <c r="J145" s="168"/>
      <c r="K145" s="169"/>
      <c r="L145" s="144" t="str">
        <f t="shared" ref="L145" si="131">IF(H145&lt;&gt;"",I145*K145,"")</f>
        <v/>
      </c>
      <c r="M145" s="144"/>
      <c r="N145" s="145"/>
      <c r="O145" s="147"/>
      <c r="P145" s="148">
        <f>SUM(O133:O144)</f>
        <v>33255.773266563468</v>
      </c>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c r="AT145" s="64"/>
      <c r="AU145" s="64"/>
      <c r="AV145" s="64"/>
      <c r="AW145" s="64"/>
      <c r="AX145" s="64"/>
      <c r="AY145" s="64"/>
      <c r="AZ145" s="64"/>
      <c r="BA145" s="64"/>
      <c r="BB145" s="64"/>
      <c r="BC145" s="64"/>
      <c r="BD145" s="64"/>
      <c r="BE145" s="64"/>
      <c r="BF145" s="64"/>
      <c r="BG145" s="64"/>
      <c r="BH145" s="64"/>
      <c r="BI145" s="64"/>
      <c r="BJ145" s="64"/>
      <c r="BK145" s="64"/>
      <c r="BL145" s="64"/>
      <c r="BM145" s="64"/>
      <c r="BN145" s="64"/>
      <c r="BO145" s="64"/>
      <c r="BP145" s="64"/>
      <c r="BQ145" s="64"/>
      <c r="BR145" s="64"/>
      <c r="BS145" s="64"/>
      <c r="BT145" s="64"/>
      <c r="BU145" s="64"/>
      <c r="BV145" s="64"/>
      <c r="BW145" s="64"/>
      <c r="BX145" s="64"/>
      <c r="BY145" s="64"/>
      <c r="BZ145" s="64"/>
      <c r="CA145" s="64"/>
      <c r="CB145" s="64"/>
      <c r="CC145" s="64"/>
      <c r="CD145" s="64"/>
      <c r="CE145" s="64"/>
      <c r="CF145" s="64"/>
      <c r="CG145" s="64"/>
      <c r="CH145" s="64"/>
      <c r="CI145" s="64"/>
      <c r="CJ145" s="64"/>
      <c r="CK145" s="64"/>
      <c r="CL145" s="64"/>
      <c r="CM145" s="64"/>
      <c r="CN145" s="64"/>
      <c r="CO145" s="64"/>
      <c r="CP145" s="64"/>
      <c r="CQ145" s="64"/>
      <c r="CR145" s="64"/>
      <c r="CS145" s="64"/>
      <c r="CT145" s="64"/>
      <c r="CU145" s="64"/>
      <c r="CV145" s="64"/>
      <c r="CW145" s="64"/>
      <c r="CX145" s="64"/>
    </row>
    <row r="146" spans="1:102" s="120" customFormat="1" x14ac:dyDescent="0.2">
      <c r="A146" s="123" t="str">
        <f t="shared" ref="A146:A209" si="132">IF(H146&lt;&gt;"",1+MAX(A132:A145),"")</f>
        <v/>
      </c>
      <c r="B146" s="124"/>
      <c r="C146" s="167">
        <v>120000</v>
      </c>
      <c r="D146" s="122" t="s">
        <v>244</v>
      </c>
      <c r="E146" s="130"/>
      <c r="F146" s="132"/>
      <c r="G146" s="130"/>
      <c r="H146" s="124"/>
      <c r="I146" s="124"/>
      <c r="J146" s="124"/>
      <c r="K146" s="124"/>
      <c r="L146" s="133" t="str">
        <f>IF(H146&lt;&gt;"",0.4*N146,"")</f>
        <v/>
      </c>
      <c r="M146" s="133"/>
      <c r="N146" s="136"/>
      <c r="O146" s="146"/>
      <c r="P146" s="128"/>
      <c r="Q146" s="64"/>
      <c r="R146" s="64"/>
      <c r="S146" s="64"/>
      <c r="T146" s="64"/>
      <c r="U146" s="64"/>
      <c r="V146" s="64"/>
      <c r="W146" s="64"/>
      <c r="X146" s="64"/>
      <c r="Y146" s="64"/>
      <c r="Z146" s="64"/>
      <c r="AA146" s="64"/>
      <c r="AB146" s="64"/>
      <c r="AC146" s="64"/>
      <c r="AD146" s="64"/>
      <c r="AE146" s="64"/>
      <c r="AF146" s="64"/>
      <c r="AG146" s="64"/>
      <c r="AH146" s="64"/>
      <c r="AI146" s="64"/>
      <c r="AJ146" s="64"/>
      <c r="AK146" s="64"/>
      <c r="AL146" s="64"/>
      <c r="AM146" s="64"/>
      <c r="AN146" s="64"/>
      <c r="AO146" s="64"/>
      <c r="AP146" s="64"/>
      <c r="AQ146" s="64"/>
      <c r="AR146" s="64"/>
      <c r="AS146" s="64"/>
      <c r="AT146" s="64"/>
      <c r="AU146" s="64"/>
      <c r="AV146" s="64"/>
      <c r="AW146" s="64"/>
      <c r="AX146" s="64"/>
      <c r="AY146" s="64"/>
      <c r="AZ146" s="64"/>
      <c r="BA146" s="64"/>
      <c r="BB146" s="64"/>
      <c r="BC146" s="64"/>
      <c r="BD146" s="64"/>
      <c r="BE146" s="64"/>
      <c r="BF146" s="64"/>
      <c r="BG146" s="64"/>
      <c r="BH146" s="64"/>
      <c r="BI146" s="64"/>
      <c r="BJ146" s="64"/>
      <c r="BK146" s="64"/>
      <c r="BL146" s="64"/>
      <c r="BM146" s="64"/>
      <c r="BN146" s="64"/>
      <c r="BO146" s="64"/>
      <c r="BP146" s="64"/>
      <c r="BQ146" s="64"/>
      <c r="BR146" s="64"/>
      <c r="BS146" s="64"/>
      <c r="BT146" s="64"/>
      <c r="BU146" s="64"/>
      <c r="BV146" s="64"/>
      <c r="BW146" s="64"/>
      <c r="BX146" s="64"/>
      <c r="BY146" s="64"/>
      <c r="BZ146" s="64"/>
      <c r="CA146" s="64"/>
      <c r="CB146" s="64"/>
      <c r="CC146" s="64"/>
      <c r="CD146" s="64"/>
      <c r="CE146" s="64"/>
      <c r="CF146" s="64"/>
      <c r="CG146" s="64"/>
      <c r="CH146" s="64"/>
      <c r="CI146" s="64"/>
      <c r="CJ146" s="64"/>
      <c r="CK146" s="64"/>
      <c r="CL146" s="64"/>
      <c r="CM146" s="64"/>
      <c r="CN146" s="64"/>
      <c r="CO146" s="64"/>
      <c r="CP146" s="64"/>
      <c r="CQ146" s="64"/>
      <c r="CR146" s="64"/>
      <c r="CS146" s="64"/>
      <c r="CT146" s="64"/>
      <c r="CU146" s="64"/>
      <c r="CV146" s="64"/>
      <c r="CW146" s="64"/>
      <c r="CX146" s="64"/>
    </row>
    <row r="147" spans="1:102" s="120" customFormat="1" x14ac:dyDescent="0.2">
      <c r="A147" s="125" t="str">
        <f t="shared" si="132"/>
        <v/>
      </c>
      <c r="B147" s="178"/>
      <c r="C147" s="6"/>
      <c r="D147" s="179"/>
      <c r="E147" s="180"/>
      <c r="F147" s="176"/>
      <c r="G147" s="175"/>
      <c r="H147" s="6"/>
      <c r="I147" s="6"/>
      <c r="J147" s="6"/>
      <c r="K147" s="6"/>
      <c r="L147" s="134"/>
      <c r="M147" s="134"/>
      <c r="N147" s="137"/>
      <c r="O147" s="177"/>
      <c r="P147" s="129"/>
      <c r="Q147" s="64"/>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c r="AP147" s="64"/>
      <c r="AQ147" s="64"/>
      <c r="AR147" s="64"/>
      <c r="AS147" s="64"/>
      <c r="AT147" s="64"/>
      <c r="AU147" s="64"/>
      <c r="AV147" s="64"/>
      <c r="AW147" s="64"/>
      <c r="AX147" s="64"/>
      <c r="AY147" s="64"/>
      <c r="AZ147" s="64"/>
      <c r="BA147" s="64"/>
      <c r="BB147" s="64"/>
      <c r="BC147" s="64"/>
      <c r="BD147" s="64"/>
      <c r="BE147" s="64"/>
      <c r="BF147" s="64"/>
      <c r="BG147" s="64"/>
      <c r="BH147" s="64"/>
      <c r="BI147" s="64"/>
      <c r="BJ147" s="64"/>
      <c r="BK147" s="64"/>
      <c r="BL147" s="64"/>
      <c r="BM147" s="64"/>
      <c r="BN147" s="64"/>
      <c r="BO147" s="64"/>
      <c r="BP147" s="64"/>
      <c r="BQ147" s="64"/>
      <c r="BR147" s="64"/>
      <c r="BS147" s="64"/>
      <c r="BT147" s="64"/>
      <c r="BU147" s="64"/>
      <c r="BV147" s="64"/>
      <c r="BW147" s="64"/>
      <c r="BX147" s="64"/>
      <c r="BY147" s="64"/>
      <c r="BZ147" s="64"/>
      <c r="CA147" s="64"/>
      <c r="CB147" s="64"/>
      <c r="CC147" s="64"/>
      <c r="CD147" s="64"/>
      <c r="CE147" s="64"/>
      <c r="CF147" s="64"/>
      <c r="CG147" s="64"/>
      <c r="CH147" s="64"/>
      <c r="CI147" s="64"/>
      <c r="CJ147" s="64"/>
      <c r="CK147" s="64"/>
      <c r="CL147" s="64"/>
      <c r="CM147" s="64"/>
      <c r="CN147" s="64"/>
      <c r="CO147" s="64"/>
      <c r="CP147" s="64"/>
      <c r="CQ147" s="64"/>
      <c r="CR147" s="64"/>
      <c r="CS147" s="64"/>
      <c r="CT147" s="64"/>
      <c r="CU147" s="64"/>
      <c r="CV147" s="64"/>
      <c r="CW147" s="64"/>
      <c r="CX147" s="64"/>
    </row>
    <row r="148" spans="1:102" s="120" customFormat="1" ht="18" customHeight="1" x14ac:dyDescent="0.2">
      <c r="A148" s="125" t="str">
        <f t="shared" si="132"/>
        <v/>
      </c>
      <c r="B148" s="178"/>
      <c r="C148" s="178"/>
      <c r="D148" s="181" t="s">
        <v>299</v>
      </c>
      <c r="E148" s="175"/>
      <c r="F148" s="176"/>
      <c r="G148" s="175"/>
      <c r="H148" s="6"/>
      <c r="I148" s="64"/>
      <c r="J148" s="64"/>
      <c r="K148" s="171"/>
      <c r="L148" s="134"/>
      <c r="M148" s="64"/>
      <c r="N148" s="137"/>
      <c r="O148" s="177"/>
      <c r="P148" s="129"/>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c r="AT148" s="64"/>
      <c r="AU148" s="64"/>
      <c r="AV148" s="64"/>
      <c r="AW148" s="64"/>
      <c r="AX148" s="64"/>
      <c r="AY148" s="64"/>
      <c r="AZ148" s="64"/>
      <c r="BA148" s="64"/>
      <c r="BB148" s="64"/>
      <c r="BC148" s="64"/>
      <c r="BD148" s="64"/>
      <c r="BE148" s="64"/>
      <c r="BF148" s="64"/>
      <c r="BG148" s="64"/>
      <c r="BH148" s="64"/>
      <c r="BI148" s="64"/>
      <c r="BJ148" s="64"/>
      <c r="BK148" s="64"/>
      <c r="BL148" s="64"/>
      <c r="BM148" s="64"/>
      <c r="BN148" s="64"/>
      <c r="BO148" s="64"/>
      <c r="BP148" s="64"/>
      <c r="BQ148" s="64"/>
      <c r="BR148" s="64"/>
      <c r="BS148" s="64"/>
      <c r="BT148" s="64"/>
      <c r="BU148" s="64"/>
      <c r="BV148" s="64"/>
      <c r="BW148" s="64"/>
      <c r="BX148" s="64"/>
      <c r="BY148" s="64"/>
      <c r="BZ148" s="64"/>
      <c r="CA148" s="64"/>
      <c r="CB148" s="64"/>
      <c r="CC148" s="64"/>
      <c r="CD148" s="64"/>
      <c r="CE148" s="64"/>
      <c r="CF148" s="64"/>
      <c r="CG148" s="64"/>
      <c r="CH148" s="64"/>
      <c r="CI148" s="64"/>
      <c r="CJ148" s="64"/>
      <c r="CK148" s="64"/>
      <c r="CL148" s="64"/>
      <c r="CM148" s="64"/>
      <c r="CN148" s="64"/>
      <c r="CO148" s="64"/>
      <c r="CP148" s="64"/>
      <c r="CQ148" s="64"/>
      <c r="CR148" s="64"/>
      <c r="CS148" s="64"/>
      <c r="CT148" s="64"/>
      <c r="CU148" s="64"/>
      <c r="CV148" s="64"/>
      <c r="CW148" s="64"/>
      <c r="CX148" s="64"/>
    </row>
    <row r="149" spans="1:102" s="120" customFormat="1" ht="18" customHeight="1" x14ac:dyDescent="0.2">
      <c r="A149" s="125">
        <f t="shared" si="132"/>
        <v>64</v>
      </c>
      <c r="B149" s="178" t="s">
        <v>222</v>
      </c>
      <c r="C149" s="178" t="s">
        <v>222</v>
      </c>
      <c r="D149" s="179" t="s">
        <v>268</v>
      </c>
      <c r="E149" s="175">
        <v>8</v>
      </c>
      <c r="F149" s="176">
        <v>0.05</v>
      </c>
      <c r="G149" s="175">
        <f t="shared" ref="G149:G155" si="133">E149+(E149*F149)</f>
        <v>8.4</v>
      </c>
      <c r="H149" s="6" t="s">
        <v>110</v>
      </c>
      <c r="I149" s="3">
        <v>1.4549999999999998</v>
      </c>
      <c r="J149" s="3">
        <f t="shared" ref="J149:J155" si="134">I149*G149</f>
        <v>12.222</v>
      </c>
      <c r="K149" s="171">
        <v>53.48</v>
      </c>
      <c r="L149" s="134">
        <f t="shared" ref="L149:L155" si="135">K149*J149</f>
        <v>653.6325599999999</v>
      </c>
      <c r="M149" s="134">
        <v>135.80000000000001</v>
      </c>
      <c r="N149" s="137">
        <f t="shared" ref="N149:N155" si="136">M149*G149</f>
        <v>1140.7200000000003</v>
      </c>
      <c r="O149" s="177">
        <f t="shared" ref="O149:O155" si="137">L149+N149</f>
        <v>1794.3525600000003</v>
      </c>
      <c r="P149" s="129"/>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c r="AT149" s="64"/>
      <c r="AU149" s="64"/>
      <c r="AV149" s="64"/>
      <c r="AW149" s="64"/>
      <c r="AX149" s="64"/>
      <c r="AY149" s="64"/>
      <c r="AZ149" s="64"/>
      <c r="BA149" s="64"/>
      <c r="BB149" s="64"/>
      <c r="BC149" s="64"/>
      <c r="BD149" s="64"/>
      <c r="BE149" s="64"/>
      <c r="BF149" s="64"/>
      <c r="BG149" s="64"/>
      <c r="BH149" s="64"/>
      <c r="BI149" s="64"/>
      <c r="BJ149" s="64"/>
      <c r="BK149" s="64"/>
      <c r="BL149" s="64"/>
      <c r="BM149" s="64"/>
      <c r="BN149" s="64"/>
      <c r="BO149" s="64"/>
      <c r="BP149" s="64"/>
      <c r="BQ149" s="64"/>
      <c r="BR149" s="64"/>
      <c r="BS149" s="64"/>
      <c r="BT149" s="64"/>
      <c r="BU149" s="64"/>
      <c r="BV149" s="64"/>
      <c r="BW149" s="64"/>
      <c r="BX149" s="64"/>
      <c r="BY149" s="64"/>
      <c r="BZ149" s="64"/>
      <c r="CA149" s="64"/>
      <c r="CB149" s="64"/>
      <c r="CC149" s="64"/>
      <c r="CD149" s="64"/>
      <c r="CE149" s="64"/>
      <c r="CF149" s="64"/>
      <c r="CG149" s="64"/>
      <c r="CH149" s="64"/>
      <c r="CI149" s="64"/>
      <c r="CJ149" s="64"/>
      <c r="CK149" s="64"/>
      <c r="CL149" s="64"/>
      <c r="CM149" s="64"/>
      <c r="CN149" s="64"/>
      <c r="CO149" s="64"/>
      <c r="CP149" s="64"/>
      <c r="CQ149" s="64"/>
      <c r="CR149" s="64"/>
      <c r="CS149" s="64"/>
      <c r="CT149" s="64"/>
      <c r="CU149" s="64"/>
      <c r="CV149" s="64"/>
      <c r="CW149" s="64"/>
      <c r="CX149" s="64"/>
    </row>
    <row r="150" spans="1:102" s="120" customFormat="1" x14ac:dyDescent="0.2">
      <c r="A150" s="125" t="str">
        <f t="shared" si="132"/>
        <v/>
      </c>
      <c r="B150" s="178"/>
      <c r="C150" s="178"/>
      <c r="D150" s="179"/>
      <c r="E150" s="175"/>
      <c r="F150" s="176"/>
      <c r="G150" s="175"/>
      <c r="H150" s="6"/>
      <c r="I150" s="3"/>
      <c r="J150" s="3"/>
      <c r="K150" s="171"/>
      <c r="L150" s="134"/>
      <c r="M150" s="134"/>
      <c r="N150" s="137"/>
      <c r="O150" s="177"/>
      <c r="P150" s="129"/>
      <c r="Q150" s="64"/>
      <c r="R150" s="64"/>
      <c r="S150" s="64"/>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c r="AP150" s="64"/>
      <c r="AQ150" s="64"/>
      <c r="AR150" s="64"/>
      <c r="AS150" s="64"/>
      <c r="AT150" s="64"/>
      <c r="AU150" s="64"/>
      <c r="AV150" s="64"/>
      <c r="AW150" s="64"/>
      <c r="AX150" s="64"/>
      <c r="AY150" s="64"/>
      <c r="AZ150" s="64"/>
      <c r="BA150" s="64"/>
      <c r="BB150" s="64"/>
      <c r="BC150" s="64"/>
      <c r="BD150" s="64"/>
      <c r="BE150" s="64"/>
      <c r="BF150" s="64"/>
      <c r="BG150" s="64"/>
      <c r="BH150" s="64"/>
      <c r="BI150" s="64"/>
      <c r="BJ150" s="64"/>
      <c r="BK150" s="64"/>
      <c r="BL150" s="64"/>
      <c r="BM150" s="64"/>
      <c r="BN150" s="64"/>
      <c r="BO150" s="64"/>
      <c r="BP150" s="64"/>
      <c r="BQ150" s="64"/>
      <c r="BR150" s="64"/>
      <c r="BS150" s="64"/>
      <c r="BT150" s="64"/>
      <c r="BU150" s="64"/>
      <c r="BV150" s="64"/>
      <c r="BW150" s="64"/>
      <c r="BX150" s="64"/>
      <c r="BY150" s="64"/>
      <c r="BZ150" s="64"/>
      <c r="CA150" s="64"/>
      <c r="CB150" s="64"/>
      <c r="CC150" s="64"/>
      <c r="CD150" s="64"/>
      <c r="CE150" s="64"/>
      <c r="CF150" s="64"/>
      <c r="CG150" s="64"/>
      <c r="CH150" s="64"/>
      <c r="CI150" s="64"/>
      <c r="CJ150" s="64"/>
      <c r="CK150" s="64"/>
      <c r="CL150" s="64"/>
      <c r="CM150" s="64"/>
      <c r="CN150" s="64"/>
      <c r="CO150" s="64"/>
      <c r="CP150" s="64"/>
      <c r="CQ150" s="64"/>
      <c r="CR150" s="64"/>
      <c r="CS150" s="64"/>
      <c r="CT150" s="64"/>
      <c r="CU150" s="64"/>
      <c r="CV150" s="64"/>
      <c r="CW150" s="64"/>
      <c r="CX150" s="64"/>
    </row>
    <row r="151" spans="1:102" s="120" customFormat="1" ht="18" customHeight="1" x14ac:dyDescent="0.2">
      <c r="A151" s="125" t="str">
        <f t="shared" si="132"/>
        <v/>
      </c>
      <c r="B151" s="178"/>
      <c r="C151" s="178"/>
      <c r="D151" s="181" t="s">
        <v>300</v>
      </c>
      <c r="E151" s="175"/>
      <c r="F151" s="176"/>
      <c r="G151" s="175"/>
      <c r="H151" s="6"/>
      <c r="I151" s="64"/>
      <c r="J151" s="64"/>
      <c r="K151" s="171"/>
      <c r="L151" s="134"/>
      <c r="M151" s="64"/>
      <c r="N151" s="137"/>
      <c r="O151" s="177"/>
      <c r="P151" s="129"/>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c r="AT151" s="64"/>
      <c r="AU151" s="64"/>
      <c r="AV151" s="64"/>
      <c r="AW151" s="64"/>
      <c r="AX151" s="64"/>
      <c r="AY151" s="64"/>
      <c r="AZ151" s="64"/>
      <c r="BA151" s="64"/>
      <c r="BB151" s="64"/>
      <c r="BC151" s="64"/>
      <c r="BD151" s="64"/>
      <c r="BE151" s="64"/>
      <c r="BF151" s="64"/>
      <c r="BG151" s="64"/>
      <c r="BH151" s="64"/>
      <c r="BI151" s="64"/>
      <c r="BJ151" s="64"/>
      <c r="BK151" s="64"/>
      <c r="BL151" s="64"/>
      <c r="BM151" s="64"/>
      <c r="BN151" s="64"/>
      <c r="BO151" s="64"/>
      <c r="BP151" s="64"/>
      <c r="BQ151" s="64"/>
      <c r="BR151" s="64"/>
      <c r="BS151" s="64"/>
      <c r="BT151" s="64"/>
      <c r="BU151" s="64"/>
      <c r="BV151" s="64"/>
      <c r="BW151" s="64"/>
      <c r="BX151" s="64"/>
      <c r="BY151" s="64"/>
      <c r="BZ151" s="64"/>
      <c r="CA151" s="64"/>
      <c r="CB151" s="64"/>
      <c r="CC151" s="64"/>
      <c r="CD151" s="64"/>
      <c r="CE151" s="64"/>
      <c r="CF151" s="64"/>
      <c r="CG151" s="64"/>
      <c r="CH151" s="64"/>
      <c r="CI151" s="64"/>
      <c r="CJ151" s="64"/>
      <c r="CK151" s="64"/>
      <c r="CL151" s="64"/>
      <c r="CM151" s="64"/>
      <c r="CN151" s="64"/>
      <c r="CO151" s="64"/>
      <c r="CP151" s="64"/>
      <c r="CQ151" s="64"/>
      <c r="CR151" s="64"/>
      <c r="CS151" s="64"/>
      <c r="CT151" s="64"/>
      <c r="CU151" s="64"/>
      <c r="CV151" s="64"/>
      <c r="CW151" s="64"/>
      <c r="CX151" s="64"/>
    </row>
    <row r="152" spans="1:102" s="120" customFormat="1" ht="18" customHeight="1" x14ac:dyDescent="0.2">
      <c r="A152" s="125">
        <f t="shared" si="132"/>
        <v>65</v>
      </c>
      <c r="B152" s="178" t="s">
        <v>222</v>
      </c>
      <c r="C152" s="178" t="s">
        <v>222</v>
      </c>
      <c r="D152" s="179" t="s">
        <v>269</v>
      </c>
      <c r="E152" s="175">
        <v>8</v>
      </c>
      <c r="F152" s="176">
        <v>0.05</v>
      </c>
      <c r="G152" s="175">
        <f t="shared" si="133"/>
        <v>8.4</v>
      </c>
      <c r="H152" s="6" t="s">
        <v>110</v>
      </c>
      <c r="I152" s="3">
        <v>0.53625000000000012</v>
      </c>
      <c r="J152" s="3">
        <f t="shared" si="134"/>
        <v>4.5045000000000011</v>
      </c>
      <c r="K152" s="171">
        <v>53.48</v>
      </c>
      <c r="L152" s="134">
        <f t="shared" si="135"/>
        <v>240.90066000000004</v>
      </c>
      <c r="M152" s="134">
        <v>32.174999999999997</v>
      </c>
      <c r="N152" s="137">
        <f t="shared" si="136"/>
        <v>270.27</v>
      </c>
      <c r="O152" s="177">
        <f t="shared" si="137"/>
        <v>511.17066</v>
      </c>
      <c r="P152" s="129"/>
      <c r="Q152" s="64"/>
      <c r="R152" s="64"/>
      <c r="S152" s="64"/>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c r="AP152" s="64"/>
      <c r="AQ152" s="64"/>
      <c r="AR152" s="64"/>
      <c r="AS152" s="64"/>
      <c r="AT152" s="64"/>
      <c r="AU152" s="64"/>
      <c r="AV152" s="64"/>
      <c r="AW152" s="64"/>
      <c r="AX152" s="64"/>
      <c r="AY152" s="64"/>
      <c r="AZ152" s="64"/>
      <c r="BA152" s="64"/>
      <c r="BB152" s="64"/>
      <c r="BC152" s="64"/>
      <c r="BD152" s="64"/>
      <c r="BE152" s="64"/>
      <c r="BF152" s="64"/>
      <c r="BG152" s="64"/>
      <c r="BH152" s="64"/>
      <c r="BI152" s="64"/>
      <c r="BJ152" s="64"/>
      <c r="BK152" s="64"/>
      <c r="BL152" s="64"/>
      <c r="BM152" s="64"/>
      <c r="BN152" s="64"/>
      <c r="BO152" s="64"/>
      <c r="BP152" s="64"/>
      <c r="BQ152" s="64"/>
      <c r="BR152" s="64"/>
      <c r="BS152" s="64"/>
      <c r="BT152" s="64"/>
      <c r="BU152" s="64"/>
      <c r="BV152" s="64"/>
      <c r="BW152" s="64"/>
      <c r="BX152" s="64"/>
      <c r="BY152" s="64"/>
      <c r="BZ152" s="64"/>
      <c r="CA152" s="64"/>
      <c r="CB152" s="64"/>
      <c r="CC152" s="64"/>
      <c r="CD152" s="64"/>
      <c r="CE152" s="64"/>
      <c r="CF152" s="64"/>
      <c r="CG152" s="64"/>
      <c r="CH152" s="64"/>
      <c r="CI152" s="64"/>
      <c r="CJ152" s="64"/>
      <c r="CK152" s="64"/>
      <c r="CL152" s="64"/>
      <c r="CM152" s="64"/>
      <c r="CN152" s="64"/>
      <c r="CO152" s="64"/>
      <c r="CP152" s="64"/>
      <c r="CQ152" s="64"/>
      <c r="CR152" s="64"/>
      <c r="CS152" s="64"/>
      <c r="CT152" s="64"/>
      <c r="CU152" s="64"/>
      <c r="CV152" s="64"/>
      <c r="CW152" s="64"/>
      <c r="CX152" s="64"/>
    </row>
    <row r="153" spans="1:102" s="120" customFormat="1" x14ac:dyDescent="0.2">
      <c r="A153" s="125" t="str">
        <f t="shared" si="132"/>
        <v/>
      </c>
      <c r="B153" s="178"/>
      <c r="C153" s="178"/>
      <c r="D153" s="179"/>
      <c r="E153" s="175"/>
      <c r="F153" s="176"/>
      <c r="G153" s="175"/>
      <c r="H153" s="6"/>
      <c r="I153" s="3"/>
      <c r="J153" s="3"/>
      <c r="K153" s="171"/>
      <c r="L153" s="134"/>
      <c r="M153" s="134"/>
      <c r="N153" s="137"/>
      <c r="O153" s="177"/>
      <c r="P153" s="129"/>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c r="AP153" s="64"/>
      <c r="AQ153" s="64"/>
      <c r="AR153" s="64"/>
      <c r="AS153" s="64"/>
      <c r="AT153" s="64"/>
      <c r="AU153" s="64"/>
      <c r="AV153" s="64"/>
      <c r="AW153" s="64"/>
      <c r="AX153" s="64"/>
      <c r="AY153" s="64"/>
      <c r="AZ153" s="64"/>
      <c r="BA153" s="64"/>
      <c r="BB153" s="64"/>
      <c r="BC153" s="64"/>
      <c r="BD153" s="64"/>
      <c r="BE153" s="64"/>
      <c r="BF153" s="64"/>
      <c r="BG153" s="64"/>
      <c r="BH153" s="64"/>
      <c r="BI153" s="64"/>
      <c r="BJ153" s="64"/>
      <c r="BK153" s="64"/>
      <c r="BL153" s="64"/>
      <c r="BM153" s="64"/>
      <c r="BN153" s="64"/>
      <c r="BO153" s="64"/>
      <c r="BP153" s="64"/>
      <c r="BQ153" s="64"/>
      <c r="BR153" s="64"/>
      <c r="BS153" s="64"/>
      <c r="BT153" s="64"/>
      <c r="BU153" s="64"/>
      <c r="BV153" s="64"/>
      <c r="BW153" s="64"/>
      <c r="BX153" s="64"/>
      <c r="BY153" s="64"/>
      <c r="BZ153" s="64"/>
      <c r="CA153" s="64"/>
      <c r="CB153" s="64"/>
      <c r="CC153" s="64"/>
      <c r="CD153" s="64"/>
      <c r="CE153" s="64"/>
      <c r="CF153" s="64"/>
      <c r="CG153" s="64"/>
      <c r="CH153" s="64"/>
      <c r="CI153" s="64"/>
      <c r="CJ153" s="64"/>
      <c r="CK153" s="64"/>
      <c r="CL153" s="64"/>
      <c r="CM153" s="64"/>
      <c r="CN153" s="64"/>
      <c r="CO153" s="64"/>
      <c r="CP153" s="64"/>
      <c r="CQ153" s="64"/>
      <c r="CR153" s="64"/>
      <c r="CS153" s="64"/>
      <c r="CT153" s="64"/>
      <c r="CU153" s="64"/>
      <c r="CV153" s="64"/>
      <c r="CW153" s="64"/>
      <c r="CX153" s="64"/>
    </row>
    <row r="154" spans="1:102" s="120" customFormat="1" ht="18" customHeight="1" x14ac:dyDescent="0.2">
      <c r="A154" s="125" t="str">
        <f t="shared" si="132"/>
        <v/>
      </c>
      <c r="B154" s="178"/>
      <c r="C154" s="178"/>
      <c r="D154" s="181" t="s">
        <v>133</v>
      </c>
      <c r="E154" s="175"/>
      <c r="F154" s="176"/>
      <c r="G154" s="175"/>
      <c r="H154" s="6"/>
      <c r="I154" s="64"/>
      <c r="J154" s="64"/>
      <c r="K154" s="171"/>
      <c r="L154" s="134"/>
      <c r="M154" s="64"/>
      <c r="N154" s="137"/>
      <c r="O154" s="177"/>
      <c r="P154" s="129"/>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64"/>
      <c r="AS154" s="64"/>
      <c r="AT154" s="64"/>
      <c r="AU154" s="64"/>
      <c r="AV154" s="64"/>
      <c r="AW154" s="64"/>
      <c r="AX154" s="64"/>
      <c r="AY154" s="64"/>
      <c r="AZ154" s="64"/>
      <c r="BA154" s="64"/>
      <c r="BB154" s="64"/>
      <c r="BC154" s="64"/>
      <c r="BD154" s="64"/>
      <c r="BE154" s="64"/>
      <c r="BF154" s="64"/>
      <c r="BG154" s="64"/>
      <c r="BH154" s="64"/>
      <c r="BI154" s="64"/>
      <c r="BJ154" s="64"/>
      <c r="BK154" s="64"/>
      <c r="BL154" s="64"/>
      <c r="BM154" s="64"/>
      <c r="BN154" s="64"/>
      <c r="BO154" s="64"/>
      <c r="BP154" s="64"/>
      <c r="BQ154" s="64"/>
      <c r="BR154" s="64"/>
      <c r="BS154" s="64"/>
      <c r="BT154" s="64"/>
      <c r="BU154" s="64"/>
      <c r="BV154" s="64"/>
      <c r="BW154" s="64"/>
      <c r="BX154" s="64"/>
      <c r="BY154" s="64"/>
      <c r="BZ154" s="64"/>
      <c r="CA154" s="64"/>
      <c r="CB154" s="64"/>
      <c r="CC154" s="64"/>
      <c r="CD154" s="64"/>
      <c r="CE154" s="64"/>
      <c r="CF154" s="64"/>
      <c r="CG154" s="64"/>
      <c r="CH154" s="64"/>
      <c r="CI154" s="64"/>
      <c r="CJ154" s="64"/>
      <c r="CK154" s="64"/>
      <c r="CL154" s="64"/>
      <c r="CM154" s="64"/>
      <c r="CN154" s="64"/>
      <c r="CO154" s="64"/>
      <c r="CP154" s="64"/>
      <c r="CQ154" s="64"/>
      <c r="CR154" s="64"/>
      <c r="CS154" s="64"/>
      <c r="CT154" s="64"/>
      <c r="CU154" s="64"/>
      <c r="CV154" s="64"/>
      <c r="CW154" s="64"/>
      <c r="CX154" s="64"/>
    </row>
    <row r="155" spans="1:102" s="120" customFormat="1" ht="18" customHeight="1" x14ac:dyDescent="0.2">
      <c r="A155" s="125">
        <f t="shared" si="132"/>
        <v>66</v>
      </c>
      <c r="B155" s="178" t="s">
        <v>222</v>
      </c>
      <c r="C155" s="178" t="s">
        <v>222</v>
      </c>
      <c r="D155" s="179" t="s">
        <v>270</v>
      </c>
      <c r="E155" s="175">
        <v>1</v>
      </c>
      <c r="F155" s="176">
        <v>0</v>
      </c>
      <c r="G155" s="175">
        <f t="shared" si="133"/>
        <v>1</v>
      </c>
      <c r="H155" s="6" t="s">
        <v>111</v>
      </c>
      <c r="I155" s="3">
        <v>1</v>
      </c>
      <c r="J155" s="3">
        <f t="shared" si="134"/>
        <v>1</v>
      </c>
      <c r="K155" s="171">
        <v>53.48</v>
      </c>
      <c r="L155" s="134">
        <f t="shared" si="135"/>
        <v>53.48</v>
      </c>
      <c r="M155" s="134">
        <v>160</v>
      </c>
      <c r="N155" s="137">
        <f t="shared" si="136"/>
        <v>160</v>
      </c>
      <c r="O155" s="177">
        <f t="shared" si="137"/>
        <v>213.48</v>
      </c>
      <c r="P155" s="129"/>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4"/>
      <c r="CA155" s="64"/>
      <c r="CB155" s="64"/>
      <c r="CC155" s="64"/>
      <c r="CD155" s="64"/>
      <c r="CE155" s="64"/>
      <c r="CF155" s="64"/>
      <c r="CG155" s="64"/>
      <c r="CH155" s="64"/>
      <c r="CI155" s="64"/>
      <c r="CJ155" s="64"/>
      <c r="CK155" s="64"/>
      <c r="CL155" s="64"/>
      <c r="CM155" s="64"/>
      <c r="CN155" s="64"/>
      <c r="CO155" s="64"/>
      <c r="CP155" s="64"/>
      <c r="CQ155" s="64"/>
      <c r="CR155" s="64"/>
      <c r="CS155" s="64"/>
      <c r="CT155" s="64"/>
      <c r="CU155" s="64"/>
      <c r="CV155" s="64"/>
      <c r="CW155" s="64"/>
      <c r="CX155" s="64"/>
    </row>
    <row r="156" spans="1:102" s="120" customFormat="1" ht="15.75" customHeight="1" thickBot="1" x14ac:dyDescent="0.25">
      <c r="A156" s="125" t="str">
        <f t="shared" si="132"/>
        <v/>
      </c>
      <c r="B156" s="178"/>
      <c r="C156" s="178"/>
      <c r="D156" s="42"/>
      <c r="E156" s="175"/>
      <c r="F156" s="176"/>
      <c r="G156" s="175"/>
      <c r="H156" s="6"/>
      <c r="I156" s="3"/>
      <c r="J156" s="3"/>
      <c r="K156" s="171"/>
      <c r="L156" s="134"/>
      <c r="M156" s="134"/>
      <c r="N156" s="137"/>
      <c r="O156" s="177"/>
      <c r="P156" s="129"/>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64"/>
      <c r="AV156" s="64"/>
      <c r="AW156" s="64"/>
      <c r="AX156" s="64"/>
      <c r="AY156" s="64"/>
      <c r="AZ156" s="64"/>
      <c r="BA156" s="64"/>
      <c r="BB156" s="64"/>
      <c r="BC156" s="64"/>
      <c r="BD156" s="64"/>
      <c r="BE156" s="64"/>
      <c r="BF156" s="64"/>
      <c r="BG156" s="64"/>
      <c r="BH156" s="64"/>
      <c r="BI156" s="64"/>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64"/>
      <c r="CF156" s="64"/>
      <c r="CG156" s="64"/>
      <c r="CH156" s="64"/>
      <c r="CI156" s="64"/>
      <c r="CJ156" s="64"/>
      <c r="CK156" s="64"/>
      <c r="CL156" s="64"/>
      <c r="CM156" s="64"/>
      <c r="CN156" s="64"/>
      <c r="CO156" s="64"/>
      <c r="CP156" s="64"/>
      <c r="CQ156" s="64"/>
      <c r="CR156" s="64"/>
      <c r="CS156" s="64"/>
      <c r="CT156" s="64"/>
      <c r="CU156" s="64"/>
      <c r="CV156" s="64"/>
      <c r="CW156" s="64"/>
      <c r="CX156" s="64"/>
    </row>
    <row r="157" spans="1:102" s="120" customFormat="1" x14ac:dyDescent="0.2">
      <c r="A157" s="121" t="str">
        <f t="shared" si="132"/>
        <v/>
      </c>
      <c r="B157" s="178"/>
      <c r="C157" s="178"/>
      <c r="D157" s="140" t="s">
        <v>17</v>
      </c>
      <c r="E157" s="141"/>
      <c r="F157" s="142"/>
      <c r="G157" s="141"/>
      <c r="H157" s="143"/>
      <c r="I157" s="168"/>
      <c r="J157" s="168"/>
      <c r="K157" s="169"/>
      <c r="L157" s="144" t="str">
        <f t="shared" ref="L157" si="138">IF(H157&lt;&gt;"",I157*K157,"")</f>
        <v/>
      </c>
      <c r="M157" s="144"/>
      <c r="N157" s="145"/>
      <c r="O157" s="147"/>
      <c r="P157" s="148">
        <f>SUM(O147:O156)</f>
        <v>2519.0032200000001</v>
      </c>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c r="AT157" s="64"/>
      <c r="AU157" s="64"/>
      <c r="AV157" s="64"/>
      <c r="AW157" s="64"/>
      <c r="AX157" s="64"/>
      <c r="AY157" s="64"/>
      <c r="AZ157" s="64"/>
      <c r="BA157" s="64"/>
      <c r="BB157" s="64"/>
      <c r="BC157" s="64"/>
      <c r="BD157" s="64"/>
      <c r="BE157" s="64"/>
      <c r="BF157" s="64"/>
      <c r="BG157" s="64"/>
      <c r="BH157" s="64"/>
      <c r="BI157" s="64"/>
      <c r="BJ157" s="64"/>
      <c r="BK157" s="64"/>
      <c r="BL157" s="64"/>
      <c r="BM157" s="64"/>
      <c r="BN157" s="64"/>
      <c r="BO157" s="64"/>
      <c r="BP157" s="64"/>
      <c r="BQ157" s="64"/>
      <c r="BR157" s="64"/>
      <c r="BS157" s="64"/>
      <c r="BT157" s="64"/>
      <c r="BU157" s="64"/>
      <c r="BV157" s="64"/>
      <c r="BW157" s="64"/>
      <c r="BX157" s="64"/>
      <c r="BY157" s="64"/>
      <c r="BZ157" s="64"/>
      <c r="CA157" s="64"/>
      <c r="CB157" s="64"/>
      <c r="CC157" s="64"/>
      <c r="CD157" s="64"/>
      <c r="CE157" s="64"/>
      <c r="CF157" s="64"/>
      <c r="CG157" s="64"/>
      <c r="CH157" s="64"/>
      <c r="CI157" s="64"/>
      <c r="CJ157" s="64"/>
      <c r="CK157" s="64"/>
      <c r="CL157" s="64"/>
      <c r="CM157" s="64"/>
      <c r="CN157" s="64"/>
      <c r="CO157" s="64"/>
      <c r="CP157" s="64"/>
      <c r="CQ157" s="64"/>
      <c r="CR157" s="64"/>
      <c r="CS157" s="64"/>
      <c r="CT157" s="64"/>
      <c r="CU157" s="64"/>
      <c r="CV157" s="64"/>
      <c r="CW157" s="64"/>
      <c r="CX157" s="64"/>
    </row>
    <row r="158" spans="1:102" s="120" customFormat="1" x14ac:dyDescent="0.2">
      <c r="A158" s="123" t="str">
        <f t="shared" si="132"/>
        <v/>
      </c>
      <c r="B158" s="124"/>
      <c r="C158" s="167">
        <v>220000</v>
      </c>
      <c r="D158" s="122" t="s">
        <v>144</v>
      </c>
      <c r="E158" s="130"/>
      <c r="F158" s="132"/>
      <c r="G158" s="130"/>
      <c r="H158" s="124"/>
      <c r="I158" s="124"/>
      <c r="J158" s="124"/>
      <c r="K158" s="124"/>
      <c r="L158" s="133" t="str">
        <f>IF(H158&lt;&gt;"",0.4*N158,"")</f>
        <v/>
      </c>
      <c r="M158" s="133"/>
      <c r="N158" s="136"/>
      <c r="O158" s="146"/>
      <c r="P158" s="128"/>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4"/>
      <c r="AV158" s="64"/>
      <c r="AW158" s="64"/>
      <c r="AX158" s="64"/>
      <c r="AY158" s="64"/>
      <c r="AZ158" s="64"/>
      <c r="BA158" s="64"/>
      <c r="BB158" s="64"/>
      <c r="BC158" s="64"/>
      <c r="BD158" s="64"/>
      <c r="BE158" s="64"/>
      <c r="BF158" s="64"/>
      <c r="BG158" s="64"/>
      <c r="BH158" s="64"/>
      <c r="BI158" s="64"/>
      <c r="BJ158" s="64"/>
      <c r="BK158" s="64"/>
      <c r="BL158" s="64"/>
      <c r="BM158" s="64"/>
      <c r="BN158" s="64"/>
      <c r="BO158" s="64"/>
      <c r="BP158" s="64"/>
      <c r="BQ158" s="64"/>
      <c r="BR158" s="64"/>
      <c r="BS158" s="64"/>
      <c r="BT158" s="64"/>
      <c r="BU158" s="64"/>
      <c r="BV158" s="64"/>
      <c r="BW158" s="64"/>
      <c r="BX158" s="64"/>
      <c r="BY158" s="64"/>
      <c r="BZ158" s="64"/>
      <c r="CA158" s="64"/>
      <c r="CB158" s="64"/>
      <c r="CC158" s="64"/>
      <c r="CD158" s="64"/>
      <c r="CE158" s="64"/>
      <c r="CF158" s="64"/>
      <c r="CG158" s="64"/>
      <c r="CH158" s="64"/>
      <c r="CI158" s="64"/>
      <c r="CJ158" s="64"/>
      <c r="CK158" s="64"/>
      <c r="CL158" s="64"/>
      <c r="CM158" s="64"/>
      <c r="CN158" s="64"/>
      <c r="CO158" s="64"/>
      <c r="CP158" s="64"/>
      <c r="CQ158" s="64"/>
      <c r="CR158" s="64"/>
      <c r="CS158" s="64"/>
      <c r="CT158" s="64"/>
      <c r="CU158" s="64"/>
      <c r="CV158" s="64"/>
      <c r="CW158" s="64"/>
      <c r="CX158" s="64"/>
    </row>
    <row r="159" spans="1:102" s="120" customFormat="1" x14ac:dyDescent="0.2">
      <c r="A159" s="125" t="str">
        <f t="shared" si="132"/>
        <v/>
      </c>
      <c r="B159" s="178"/>
      <c r="C159" s="6"/>
      <c r="D159" s="179"/>
      <c r="E159" s="180"/>
      <c r="F159" s="176"/>
      <c r="G159" s="175"/>
      <c r="H159" s="6"/>
      <c r="I159" s="6"/>
      <c r="J159" s="6"/>
      <c r="K159" s="6"/>
      <c r="L159" s="134"/>
      <c r="M159" s="134"/>
      <c r="N159" s="137"/>
      <c r="O159" s="177"/>
      <c r="P159" s="129"/>
      <c r="Q159" s="64"/>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64"/>
      <c r="AW159" s="64"/>
      <c r="AX159" s="64"/>
      <c r="AY159" s="64"/>
      <c r="AZ159" s="64"/>
      <c r="BA159" s="64"/>
      <c r="BB159" s="64"/>
      <c r="BC159" s="64"/>
      <c r="BD159" s="64"/>
      <c r="BE159" s="64"/>
      <c r="BF159" s="64"/>
      <c r="BG159" s="64"/>
      <c r="BH159" s="64"/>
      <c r="BI159" s="64"/>
      <c r="BJ159" s="64"/>
      <c r="BK159" s="64"/>
      <c r="BL159" s="64"/>
      <c r="BM159" s="64"/>
      <c r="BN159" s="64"/>
      <c r="BO159" s="64"/>
      <c r="BP159" s="64"/>
      <c r="BQ159" s="64"/>
      <c r="BR159" s="64"/>
      <c r="BS159" s="64"/>
      <c r="BT159" s="64"/>
      <c r="BU159" s="64"/>
      <c r="BV159" s="64"/>
      <c r="BW159" s="64"/>
      <c r="BX159" s="64"/>
      <c r="BY159" s="64"/>
      <c r="BZ159" s="64"/>
      <c r="CA159" s="64"/>
      <c r="CB159" s="64"/>
      <c r="CC159" s="64"/>
      <c r="CD159" s="64"/>
      <c r="CE159" s="64"/>
      <c r="CF159" s="64"/>
      <c r="CG159" s="64"/>
      <c r="CH159" s="64"/>
      <c r="CI159" s="64"/>
      <c r="CJ159" s="64"/>
      <c r="CK159" s="64"/>
      <c r="CL159" s="64"/>
      <c r="CM159" s="64"/>
      <c r="CN159" s="64"/>
      <c r="CO159" s="64"/>
      <c r="CP159" s="64"/>
      <c r="CQ159" s="64"/>
      <c r="CR159" s="64"/>
      <c r="CS159" s="64"/>
      <c r="CT159" s="64"/>
      <c r="CU159" s="64"/>
      <c r="CV159" s="64"/>
      <c r="CW159" s="64"/>
      <c r="CX159" s="64"/>
    </row>
    <row r="160" spans="1:102" s="120" customFormat="1" x14ac:dyDescent="0.2">
      <c r="A160" s="125" t="str">
        <f t="shared" si="132"/>
        <v/>
      </c>
      <c r="B160" s="178"/>
      <c r="C160" s="178"/>
      <c r="D160" s="170" t="s">
        <v>145</v>
      </c>
      <c r="E160" s="175"/>
      <c r="F160" s="176"/>
      <c r="G160" s="175"/>
      <c r="H160" s="6"/>
      <c r="I160" s="64"/>
      <c r="J160" s="64"/>
      <c r="K160" s="171"/>
      <c r="L160" s="134" t="str">
        <f t="shared" ref="L160" si="139">IF(H160&lt;&gt;"",I160*K160,"")</f>
        <v/>
      </c>
      <c r="M160" s="64"/>
      <c r="N160" s="137"/>
      <c r="O160" s="177"/>
      <c r="P160" s="129"/>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64"/>
      <c r="AX160" s="64"/>
      <c r="AY160" s="64"/>
      <c r="AZ160" s="64"/>
      <c r="BA160" s="64"/>
      <c r="BB160" s="64"/>
      <c r="BC160" s="64"/>
      <c r="BD160" s="64"/>
      <c r="BE160" s="64"/>
      <c r="BF160" s="64"/>
      <c r="BG160" s="64"/>
      <c r="BH160" s="64"/>
      <c r="BI160" s="64"/>
      <c r="BJ160" s="64"/>
      <c r="BK160" s="64"/>
      <c r="BL160" s="64"/>
      <c r="BM160" s="64"/>
      <c r="BN160" s="64"/>
      <c r="BO160" s="64"/>
      <c r="BP160" s="64"/>
      <c r="BQ160" s="64"/>
      <c r="BR160" s="64"/>
      <c r="BS160" s="64"/>
      <c r="BT160" s="64"/>
      <c r="BU160" s="64"/>
      <c r="BV160" s="64"/>
      <c r="BW160" s="64"/>
      <c r="BX160" s="64"/>
      <c r="BY160" s="64"/>
      <c r="BZ160" s="64"/>
      <c r="CA160" s="64"/>
      <c r="CB160" s="64"/>
      <c r="CC160" s="64"/>
      <c r="CD160" s="64"/>
      <c r="CE160" s="64"/>
      <c r="CF160" s="64"/>
      <c r="CG160" s="64"/>
      <c r="CH160" s="64"/>
      <c r="CI160" s="64"/>
      <c r="CJ160" s="64"/>
      <c r="CK160" s="64"/>
      <c r="CL160" s="64"/>
      <c r="CM160" s="64"/>
      <c r="CN160" s="64"/>
      <c r="CO160" s="64"/>
      <c r="CP160" s="64"/>
      <c r="CQ160" s="64"/>
      <c r="CR160" s="64"/>
      <c r="CS160" s="64"/>
      <c r="CT160" s="64"/>
      <c r="CU160" s="64"/>
      <c r="CV160" s="64"/>
      <c r="CW160" s="64"/>
      <c r="CX160" s="64"/>
    </row>
    <row r="161" spans="1:102" s="120" customFormat="1" x14ac:dyDescent="0.2">
      <c r="A161" s="125" t="str">
        <f t="shared" si="132"/>
        <v/>
      </c>
      <c r="B161" s="178"/>
      <c r="C161" s="178"/>
      <c r="D161" s="179"/>
      <c r="E161" s="175"/>
      <c r="F161" s="176"/>
      <c r="G161" s="175"/>
      <c r="H161" s="6"/>
      <c r="I161" s="64"/>
      <c r="J161" s="64"/>
      <c r="K161" s="171"/>
      <c r="L161" s="134"/>
      <c r="M161" s="64"/>
      <c r="N161" s="137"/>
      <c r="O161" s="177"/>
      <c r="P161" s="129"/>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64"/>
      <c r="AW161" s="64"/>
      <c r="AX161" s="64"/>
      <c r="AY161" s="64"/>
      <c r="AZ161" s="64"/>
      <c r="BA161" s="64"/>
      <c r="BB161" s="64"/>
      <c r="BC161" s="64"/>
      <c r="BD161" s="64"/>
      <c r="BE161" s="64"/>
      <c r="BF161" s="64"/>
      <c r="BG161" s="64"/>
      <c r="BH161" s="64"/>
      <c r="BI161" s="64"/>
      <c r="BJ161" s="64"/>
      <c r="BK161" s="64"/>
      <c r="BL161" s="64"/>
      <c r="BM161" s="64"/>
      <c r="BN161" s="64"/>
      <c r="BO161" s="64"/>
      <c r="BP161" s="64"/>
      <c r="BQ161" s="64"/>
      <c r="BR161" s="64"/>
      <c r="BS161" s="64"/>
      <c r="BT161" s="64"/>
      <c r="BU161" s="64"/>
      <c r="BV161" s="64"/>
      <c r="BW161" s="64"/>
      <c r="BX161" s="64"/>
      <c r="BY161" s="64"/>
      <c r="BZ161" s="64"/>
      <c r="CA161" s="64"/>
      <c r="CB161" s="64"/>
      <c r="CC161" s="64"/>
      <c r="CD161" s="64"/>
      <c r="CE161" s="64"/>
      <c r="CF161" s="64"/>
      <c r="CG161" s="64"/>
      <c r="CH161" s="64"/>
      <c r="CI161" s="64"/>
      <c r="CJ161" s="64"/>
      <c r="CK161" s="64"/>
      <c r="CL161" s="64"/>
      <c r="CM161" s="64"/>
      <c r="CN161" s="64"/>
      <c r="CO161" s="64"/>
      <c r="CP161" s="64"/>
      <c r="CQ161" s="64"/>
      <c r="CR161" s="64"/>
      <c r="CS161" s="64"/>
      <c r="CT161" s="64"/>
      <c r="CU161" s="64"/>
      <c r="CV161" s="64"/>
      <c r="CW161" s="64"/>
      <c r="CX161" s="64"/>
    </row>
    <row r="162" spans="1:102" s="120" customFormat="1" ht="18" customHeight="1" x14ac:dyDescent="0.2">
      <c r="A162" s="125" t="str">
        <f t="shared" si="132"/>
        <v/>
      </c>
      <c r="B162" s="178"/>
      <c r="C162" s="178"/>
      <c r="D162" s="181" t="s">
        <v>146</v>
      </c>
      <c r="E162" s="175"/>
      <c r="F162" s="176"/>
      <c r="G162" s="175"/>
      <c r="H162" s="6"/>
      <c r="I162" s="64"/>
      <c r="J162" s="64"/>
      <c r="K162" s="171"/>
      <c r="L162" s="134"/>
      <c r="M162" s="64"/>
      <c r="N162" s="137"/>
      <c r="O162" s="177"/>
      <c r="P162" s="129"/>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c r="BH162" s="64"/>
      <c r="BI162" s="64"/>
      <c r="BJ162" s="64"/>
      <c r="BK162" s="64"/>
      <c r="BL162" s="64"/>
      <c r="BM162" s="64"/>
      <c r="BN162" s="64"/>
      <c r="BO162" s="64"/>
      <c r="BP162" s="64"/>
      <c r="BQ162" s="64"/>
      <c r="BR162" s="64"/>
      <c r="BS162" s="64"/>
      <c r="BT162" s="64"/>
      <c r="BU162" s="64"/>
      <c r="BV162" s="64"/>
      <c r="BW162" s="64"/>
      <c r="BX162" s="64"/>
      <c r="BY162" s="64"/>
      <c r="BZ162" s="64"/>
      <c r="CA162" s="64"/>
      <c r="CB162" s="64"/>
      <c r="CC162" s="64"/>
      <c r="CD162" s="64"/>
      <c r="CE162" s="64"/>
      <c r="CF162" s="64"/>
      <c r="CG162" s="64"/>
      <c r="CH162" s="64"/>
      <c r="CI162" s="64"/>
      <c r="CJ162" s="64"/>
      <c r="CK162" s="64"/>
      <c r="CL162" s="64"/>
      <c r="CM162" s="64"/>
      <c r="CN162" s="64"/>
      <c r="CO162" s="64"/>
      <c r="CP162" s="64"/>
      <c r="CQ162" s="64"/>
      <c r="CR162" s="64"/>
      <c r="CS162" s="64"/>
      <c r="CT162" s="64"/>
      <c r="CU162" s="64"/>
      <c r="CV162" s="64"/>
      <c r="CW162" s="64"/>
      <c r="CX162" s="64"/>
    </row>
    <row r="163" spans="1:102" s="120" customFormat="1" x14ac:dyDescent="0.2">
      <c r="A163" s="125" t="str">
        <f t="shared" si="132"/>
        <v/>
      </c>
      <c r="B163" s="178"/>
      <c r="C163" s="178"/>
      <c r="D163" s="5"/>
      <c r="E163" s="175"/>
      <c r="F163" s="176"/>
      <c r="G163" s="175"/>
      <c r="H163" s="6"/>
      <c r="I163" s="64"/>
      <c r="J163" s="64"/>
      <c r="K163" s="171"/>
      <c r="L163" s="134"/>
      <c r="M163" s="64"/>
      <c r="N163" s="137"/>
      <c r="O163" s="177"/>
      <c r="P163" s="129"/>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4"/>
      <c r="CA163" s="64"/>
      <c r="CB163" s="64"/>
      <c r="CC163" s="64"/>
      <c r="CD163" s="64"/>
      <c r="CE163" s="64"/>
      <c r="CF163" s="64"/>
      <c r="CG163" s="64"/>
      <c r="CH163" s="64"/>
      <c r="CI163" s="64"/>
      <c r="CJ163" s="64"/>
      <c r="CK163" s="64"/>
      <c r="CL163" s="64"/>
      <c r="CM163" s="64"/>
      <c r="CN163" s="64"/>
      <c r="CO163" s="64"/>
      <c r="CP163" s="64"/>
      <c r="CQ163" s="64"/>
      <c r="CR163" s="64"/>
      <c r="CS163" s="64"/>
      <c r="CT163" s="64"/>
      <c r="CU163" s="64"/>
      <c r="CV163" s="64"/>
      <c r="CW163" s="64"/>
      <c r="CX163" s="64"/>
    </row>
    <row r="164" spans="1:102" s="120" customFormat="1" x14ac:dyDescent="0.2">
      <c r="A164" s="125" t="str">
        <f t="shared" si="132"/>
        <v/>
      </c>
      <c r="B164" s="178"/>
      <c r="C164" s="178"/>
      <c r="D164" s="183" t="s">
        <v>201</v>
      </c>
      <c r="E164" s="175"/>
      <c r="F164" s="176"/>
      <c r="G164" s="175"/>
      <c r="H164" s="6"/>
      <c r="I164" s="64"/>
      <c r="J164" s="64"/>
      <c r="K164" s="171"/>
      <c r="L164" s="134"/>
      <c r="M164" s="64"/>
      <c r="N164" s="137"/>
      <c r="O164" s="177"/>
      <c r="P164" s="129"/>
      <c r="Q164" s="64"/>
      <c r="R164" s="64"/>
      <c r="S164" s="64"/>
      <c r="T164" s="64"/>
      <c r="U164" s="64"/>
      <c r="V164" s="64"/>
      <c r="W164" s="64"/>
      <c r="X164" s="64"/>
      <c r="Y164" s="64"/>
      <c r="Z164" s="64"/>
      <c r="AA164" s="64"/>
      <c r="AB164" s="64"/>
      <c r="AC164" s="64"/>
      <c r="AD164" s="64"/>
      <c r="AE164" s="64"/>
      <c r="AF164" s="64"/>
      <c r="AG164" s="64"/>
      <c r="AH164" s="64"/>
      <c r="AI164" s="64"/>
      <c r="AJ164" s="64"/>
      <c r="AK164" s="64"/>
      <c r="AL164" s="64"/>
      <c r="AM164" s="64"/>
      <c r="AN164" s="64"/>
      <c r="AO164" s="64"/>
      <c r="AP164" s="64"/>
      <c r="AQ164" s="64"/>
      <c r="AR164" s="64"/>
      <c r="AS164" s="64"/>
      <c r="AT164" s="64"/>
      <c r="AU164" s="64"/>
      <c r="AV164" s="64"/>
      <c r="AW164" s="64"/>
      <c r="AX164" s="64"/>
      <c r="AY164" s="64"/>
      <c r="AZ164" s="64"/>
      <c r="BA164" s="64"/>
      <c r="BB164" s="64"/>
      <c r="BC164" s="64"/>
      <c r="BD164" s="64"/>
      <c r="BE164" s="64"/>
      <c r="BF164" s="64"/>
      <c r="BG164" s="64"/>
      <c r="BH164" s="64"/>
      <c r="BI164" s="64"/>
      <c r="BJ164" s="64"/>
      <c r="BK164" s="64"/>
      <c r="BL164" s="64"/>
      <c r="BM164" s="64"/>
      <c r="BN164" s="64"/>
      <c r="BO164" s="64"/>
      <c r="BP164" s="64"/>
      <c r="BQ164" s="64"/>
      <c r="BR164" s="64"/>
      <c r="BS164" s="64"/>
      <c r="BT164" s="64"/>
      <c r="BU164" s="64"/>
      <c r="BV164" s="64"/>
      <c r="BW164" s="64"/>
      <c r="BX164" s="64"/>
      <c r="BY164" s="64"/>
      <c r="BZ164" s="64"/>
      <c r="CA164" s="64"/>
      <c r="CB164" s="64"/>
      <c r="CC164" s="64"/>
      <c r="CD164" s="64"/>
      <c r="CE164" s="64"/>
      <c r="CF164" s="64"/>
      <c r="CG164" s="64"/>
      <c r="CH164" s="64"/>
      <c r="CI164" s="64"/>
      <c r="CJ164" s="64"/>
      <c r="CK164" s="64"/>
      <c r="CL164" s="64"/>
      <c r="CM164" s="64"/>
      <c r="CN164" s="64"/>
      <c r="CO164" s="64"/>
      <c r="CP164" s="64"/>
      <c r="CQ164" s="64"/>
      <c r="CR164" s="64"/>
      <c r="CS164" s="64"/>
      <c r="CT164" s="64"/>
      <c r="CU164" s="64"/>
      <c r="CV164" s="64"/>
      <c r="CW164" s="64"/>
      <c r="CX164" s="64"/>
    </row>
    <row r="165" spans="1:102" s="120" customFormat="1" x14ac:dyDescent="0.2">
      <c r="A165" s="125" t="str">
        <f t="shared" si="132"/>
        <v/>
      </c>
      <c r="B165" s="178"/>
      <c r="C165" s="178"/>
      <c r="D165" s="5"/>
      <c r="E165" s="175"/>
      <c r="F165" s="176"/>
      <c r="G165" s="175"/>
      <c r="H165" s="6"/>
      <c r="I165" s="64"/>
      <c r="J165" s="64"/>
      <c r="K165" s="171"/>
      <c r="L165" s="134"/>
      <c r="M165" s="64"/>
      <c r="N165" s="137"/>
      <c r="O165" s="177"/>
      <c r="P165" s="129"/>
      <c r="Q165" s="64"/>
      <c r="R165" s="64"/>
      <c r="S165" s="64"/>
      <c r="T165" s="64"/>
      <c r="U165" s="64"/>
      <c r="V165" s="64"/>
      <c r="W165" s="64"/>
      <c r="X165" s="64"/>
      <c r="Y165" s="64"/>
      <c r="Z165" s="64"/>
      <c r="AA165" s="64"/>
      <c r="AB165" s="64"/>
      <c r="AC165" s="64"/>
      <c r="AD165" s="64"/>
      <c r="AE165" s="64"/>
      <c r="AF165" s="64"/>
      <c r="AG165" s="64"/>
      <c r="AH165" s="64"/>
      <c r="AI165" s="64"/>
      <c r="AJ165" s="64"/>
      <c r="AK165" s="64"/>
      <c r="AL165" s="64"/>
      <c r="AM165" s="64"/>
      <c r="AN165" s="64"/>
      <c r="AO165" s="64"/>
      <c r="AP165" s="64"/>
      <c r="AQ165" s="64"/>
      <c r="AR165" s="64"/>
      <c r="AS165" s="64"/>
      <c r="AT165" s="64"/>
      <c r="AU165" s="64"/>
      <c r="AV165" s="64"/>
      <c r="AW165" s="64"/>
      <c r="AX165" s="64"/>
      <c r="AY165" s="64"/>
      <c r="AZ165" s="64"/>
      <c r="BA165" s="64"/>
      <c r="BB165" s="64"/>
      <c r="BC165" s="64"/>
      <c r="BD165" s="64"/>
      <c r="BE165" s="64"/>
      <c r="BF165" s="64"/>
      <c r="BG165" s="64"/>
      <c r="BH165" s="64"/>
      <c r="BI165" s="64"/>
      <c r="BJ165" s="64"/>
      <c r="BK165" s="64"/>
      <c r="BL165" s="64"/>
      <c r="BM165" s="64"/>
      <c r="BN165" s="64"/>
      <c r="BO165" s="64"/>
      <c r="BP165" s="64"/>
      <c r="BQ165" s="64"/>
      <c r="BR165" s="64"/>
      <c r="BS165" s="64"/>
      <c r="BT165" s="64"/>
      <c r="BU165" s="64"/>
      <c r="BV165" s="64"/>
      <c r="BW165" s="64"/>
      <c r="BX165" s="64"/>
      <c r="BY165" s="64"/>
      <c r="BZ165" s="64"/>
      <c r="CA165" s="64"/>
      <c r="CB165" s="64"/>
      <c r="CC165" s="64"/>
      <c r="CD165" s="64"/>
      <c r="CE165" s="64"/>
      <c r="CF165" s="64"/>
      <c r="CG165" s="64"/>
      <c r="CH165" s="64"/>
      <c r="CI165" s="64"/>
      <c r="CJ165" s="64"/>
      <c r="CK165" s="64"/>
      <c r="CL165" s="64"/>
      <c r="CM165" s="64"/>
      <c r="CN165" s="64"/>
      <c r="CO165" s="64"/>
      <c r="CP165" s="64"/>
      <c r="CQ165" s="64"/>
      <c r="CR165" s="64"/>
      <c r="CS165" s="64"/>
      <c r="CT165" s="64"/>
      <c r="CU165" s="64"/>
      <c r="CV165" s="64"/>
      <c r="CW165" s="64"/>
      <c r="CX165" s="64"/>
    </row>
    <row r="166" spans="1:102" s="120" customFormat="1" ht="18" customHeight="1" x14ac:dyDescent="0.2">
      <c r="A166" s="125">
        <f t="shared" si="132"/>
        <v>67</v>
      </c>
      <c r="B166" s="178" t="s">
        <v>200</v>
      </c>
      <c r="C166" s="178" t="s">
        <v>200</v>
      </c>
      <c r="D166" s="179" t="s">
        <v>147</v>
      </c>
      <c r="E166" s="175">
        <v>62.24</v>
      </c>
      <c r="F166" s="176">
        <v>0.05</v>
      </c>
      <c r="G166" s="175">
        <f>E166+(E166*F166)</f>
        <v>65.352000000000004</v>
      </c>
      <c r="H166" s="6" t="s">
        <v>110</v>
      </c>
      <c r="I166" s="3">
        <v>0.15</v>
      </c>
      <c r="J166" s="3">
        <f t="shared" ref="J166:J168" si="140">I166*G166</f>
        <v>9.8027999999999995</v>
      </c>
      <c r="K166" s="171">
        <v>53.48</v>
      </c>
      <c r="L166" s="134">
        <f t="shared" ref="L166:L168" si="141">K166*J166</f>
        <v>524.25374399999998</v>
      </c>
      <c r="M166" s="134">
        <v>14.85</v>
      </c>
      <c r="N166" s="137">
        <f t="shared" ref="N166:N168" si="142">M166*G166</f>
        <v>970.47720000000004</v>
      </c>
      <c r="O166" s="177">
        <f t="shared" ref="O166:O168" si="143">L166+N166</f>
        <v>1494.7309439999999</v>
      </c>
      <c r="P166" s="129"/>
      <c r="Q166" s="64"/>
      <c r="R166" s="64"/>
      <c r="S166" s="64"/>
      <c r="T166" s="134"/>
      <c r="U166" s="64"/>
      <c r="V166" s="64"/>
      <c r="W166" s="64"/>
      <c r="X166" s="64"/>
      <c r="Y166" s="64"/>
      <c r="Z166" s="64"/>
      <c r="AA166" s="64"/>
      <c r="AB166" s="64"/>
      <c r="AC166" s="64"/>
      <c r="AD166" s="64"/>
      <c r="AE166" s="64"/>
      <c r="AF166" s="64"/>
      <c r="AG166" s="64"/>
      <c r="AH166" s="64"/>
      <c r="AI166" s="64"/>
      <c r="AJ166" s="64"/>
      <c r="AK166" s="64"/>
      <c r="AL166" s="64"/>
      <c r="AM166" s="64"/>
      <c r="AN166" s="64"/>
      <c r="AO166" s="64"/>
      <c r="AP166" s="64"/>
      <c r="AQ166" s="64"/>
      <c r="AR166" s="64"/>
      <c r="AS166" s="64"/>
      <c r="AT166" s="64"/>
      <c r="AU166" s="64"/>
      <c r="AV166" s="64"/>
      <c r="AW166" s="64"/>
      <c r="AX166" s="64"/>
      <c r="AY166" s="64"/>
      <c r="AZ166" s="64"/>
      <c r="BA166" s="64"/>
      <c r="BB166" s="64"/>
      <c r="BC166" s="64"/>
      <c r="BD166" s="64"/>
      <c r="BE166" s="64"/>
      <c r="BF166" s="64"/>
      <c r="BG166" s="64"/>
      <c r="BH166" s="64"/>
      <c r="BI166" s="64"/>
      <c r="BJ166" s="64"/>
      <c r="BK166" s="64"/>
      <c r="BL166" s="64"/>
      <c r="BM166" s="64"/>
      <c r="BN166" s="64"/>
      <c r="BO166" s="64"/>
      <c r="BP166" s="64"/>
      <c r="BQ166" s="64"/>
      <c r="BR166" s="64"/>
      <c r="BS166" s="64"/>
      <c r="BT166" s="64"/>
      <c r="BU166" s="64"/>
      <c r="BV166" s="64"/>
      <c r="BW166" s="64"/>
      <c r="BX166" s="64"/>
      <c r="BY166" s="64"/>
      <c r="BZ166" s="64"/>
      <c r="CA166" s="64"/>
      <c r="CB166" s="64"/>
      <c r="CC166" s="64"/>
      <c r="CD166" s="64"/>
      <c r="CE166" s="64"/>
      <c r="CF166" s="64"/>
      <c r="CG166" s="64"/>
      <c r="CH166" s="64"/>
      <c r="CI166" s="64"/>
      <c r="CJ166" s="64"/>
      <c r="CK166" s="64"/>
      <c r="CL166" s="64"/>
      <c r="CM166" s="64"/>
      <c r="CN166" s="64"/>
      <c r="CO166" s="64"/>
      <c r="CP166" s="64"/>
      <c r="CQ166" s="64"/>
      <c r="CR166" s="64"/>
      <c r="CS166" s="64"/>
      <c r="CT166" s="64"/>
      <c r="CU166" s="64"/>
      <c r="CV166" s="64"/>
      <c r="CW166" s="64"/>
      <c r="CX166" s="64"/>
    </row>
    <row r="167" spans="1:102" s="120" customFormat="1" ht="18" customHeight="1" x14ac:dyDescent="0.2">
      <c r="A167" s="125">
        <f t="shared" si="132"/>
        <v>68</v>
      </c>
      <c r="B167" s="178" t="s">
        <v>200</v>
      </c>
      <c r="C167" s="178" t="s">
        <v>200</v>
      </c>
      <c r="D167" s="179" t="s">
        <v>148</v>
      </c>
      <c r="E167" s="175">
        <v>15.04</v>
      </c>
      <c r="F167" s="176">
        <v>0.05</v>
      </c>
      <c r="G167" s="175">
        <f>E167+(E167*F167)</f>
        <v>15.792</v>
      </c>
      <c r="H167" s="6" t="s">
        <v>110</v>
      </c>
      <c r="I167" s="3">
        <v>0.18</v>
      </c>
      <c r="J167" s="3">
        <f t="shared" si="140"/>
        <v>2.8425599999999998</v>
      </c>
      <c r="K167" s="171">
        <v>53.48</v>
      </c>
      <c r="L167" s="134">
        <f t="shared" si="141"/>
        <v>152.02010879999997</v>
      </c>
      <c r="M167" s="134">
        <v>17.82</v>
      </c>
      <c r="N167" s="137">
        <f t="shared" si="142"/>
        <v>281.41343999999998</v>
      </c>
      <c r="O167" s="177">
        <f t="shared" si="143"/>
        <v>433.43354879999993</v>
      </c>
      <c r="P167" s="129"/>
      <c r="Q167" s="64"/>
      <c r="R167" s="64"/>
      <c r="S167" s="64"/>
      <c r="T167" s="134"/>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c r="AQ167" s="64"/>
      <c r="AR167" s="64"/>
      <c r="AS167" s="64"/>
      <c r="AT167" s="64"/>
      <c r="AU167" s="64"/>
      <c r="AV167" s="64"/>
      <c r="AW167" s="64"/>
      <c r="AX167" s="64"/>
      <c r="AY167" s="64"/>
      <c r="AZ167" s="64"/>
      <c r="BA167" s="64"/>
      <c r="BB167" s="64"/>
      <c r="BC167" s="64"/>
      <c r="BD167" s="64"/>
      <c r="BE167" s="64"/>
      <c r="BF167" s="64"/>
      <c r="BG167" s="64"/>
      <c r="BH167" s="64"/>
      <c r="BI167" s="64"/>
      <c r="BJ167" s="64"/>
      <c r="BK167" s="64"/>
      <c r="BL167" s="64"/>
      <c r="BM167" s="64"/>
      <c r="BN167" s="64"/>
      <c r="BO167" s="64"/>
      <c r="BP167" s="64"/>
      <c r="BQ167" s="64"/>
      <c r="BR167" s="64"/>
      <c r="BS167" s="64"/>
      <c r="BT167" s="64"/>
      <c r="BU167" s="64"/>
      <c r="BV167" s="64"/>
      <c r="BW167" s="64"/>
      <c r="BX167" s="64"/>
      <c r="BY167" s="64"/>
      <c r="BZ167" s="64"/>
      <c r="CA167" s="64"/>
      <c r="CB167" s="64"/>
      <c r="CC167" s="64"/>
      <c r="CD167" s="64"/>
      <c r="CE167" s="64"/>
      <c r="CF167" s="64"/>
      <c r="CG167" s="64"/>
      <c r="CH167" s="64"/>
      <c r="CI167" s="64"/>
      <c r="CJ167" s="64"/>
      <c r="CK167" s="64"/>
      <c r="CL167" s="64"/>
      <c r="CM167" s="64"/>
      <c r="CN167" s="64"/>
      <c r="CO167" s="64"/>
      <c r="CP167" s="64"/>
      <c r="CQ167" s="64"/>
      <c r="CR167" s="64"/>
      <c r="CS167" s="64"/>
      <c r="CT167" s="64"/>
      <c r="CU167" s="64"/>
      <c r="CV167" s="64"/>
      <c r="CW167" s="64"/>
      <c r="CX167" s="64"/>
    </row>
    <row r="168" spans="1:102" s="120" customFormat="1" ht="18" customHeight="1" x14ac:dyDescent="0.2">
      <c r="A168" s="125">
        <f t="shared" si="132"/>
        <v>69</v>
      </c>
      <c r="B168" s="178" t="s">
        <v>200</v>
      </c>
      <c r="C168" s="178" t="s">
        <v>200</v>
      </c>
      <c r="D168" s="179" t="s">
        <v>149</v>
      </c>
      <c r="E168" s="175">
        <v>26.13</v>
      </c>
      <c r="F168" s="176">
        <v>0.05</v>
      </c>
      <c r="G168" s="175">
        <f>E168+(E168*F168)</f>
        <v>27.436499999999999</v>
      </c>
      <c r="H168" s="6" t="s">
        <v>110</v>
      </c>
      <c r="I168" s="3">
        <v>0.22000000000000003</v>
      </c>
      <c r="J168" s="3">
        <f t="shared" si="140"/>
        <v>6.0360300000000002</v>
      </c>
      <c r="K168" s="171">
        <v>53.48</v>
      </c>
      <c r="L168" s="134">
        <f t="shared" si="141"/>
        <v>322.8068844</v>
      </c>
      <c r="M168" s="134">
        <v>21.779999999999998</v>
      </c>
      <c r="N168" s="137">
        <f t="shared" si="142"/>
        <v>597.56696999999986</v>
      </c>
      <c r="O168" s="177">
        <f t="shared" si="143"/>
        <v>920.3738543999998</v>
      </c>
      <c r="P168" s="129"/>
      <c r="Q168" s="64"/>
      <c r="R168" s="64"/>
      <c r="S168" s="64"/>
      <c r="T168" s="13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c r="AQ168" s="64"/>
      <c r="AR168" s="64"/>
      <c r="AS168" s="64"/>
      <c r="AT168" s="64"/>
      <c r="AU168" s="64"/>
      <c r="AV168" s="64"/>
      <c r="AW168" s="64"/>
      <c r="AX168" s="64"/>
      <c r="AY168" s="64"/>
      <c r="AZ168" s="64"/>
      <c r="BA168" s="64"/>
      <c r="BB168" s="64"/>
      <c r="BC168" s="64"/>
      <c r="BD168" s="64"/>
      <c r="BE168" s="64"/>
      <c r="BF168" s="64"/>
      <c r="BG168" s="64"/>
      <c r="BH168" s="64"/>
      <c r="BI168" s="64"/>
      <c r="BJ168" s="64"/>
      <c r="BK168" s="64"/>
      <c r="BL168" s="64"/>
      <c r="BM168" s="64"/>
      <c r="BN168" s="64"/>
      <c r="BO168" s="64"/>
      <c r="BP168" s="64"/>
      <c r="BQ168" s="64"/>
      <c r="BR168" s="64"/>
      <c r="BS168" s="64"/>
      <c r="BT168" s="64"/>
      <c r="BU168" s="64"/>
      <c r="BV168" s="64"/>
      <c r="BW168" s="64"/>
      <c r="BX168" s="64"/>
      <c r="BY168" s="64"/>
      <c r="BZ168" s="64"/>
      <c r="CA168" s="64"/>
      <c r="CB168" s="64"/>
      <c r="CC168" s="64"/>
      <c r="CD168" s="64"/>
      <c r="CE168" s="64"/>
      <c r="CF168" s="64"/>
      <c r="CG168" s="64"/>
      <c r="CH168" s="64"/>
      <c r="CI168" s="64"/>
      <c r="CJ168" s="64"/>
      <c r="CK168" s="64"/>
      <c r="CL168" s="64"/>
      <c r="CM168" s="64"/>
      <c r="CN168" s="64"/>
      <c r="CO168" s="64"/>
      <c r="CP168" s="64"/>
      <c r="CQ168" s="64"/>
      <c r="CR168" s="64"/>
      <c r="CS168" s="64"/>
      <c r="CT168" s="64"/>
      <c r="CU168" s="64"/>
      <c r="CV168" s="64"/>
      <c r="CW168" s="64"/>
      <c r="CX168" s="64"/>
    </row>
    <row r="169" spans="1:102" s="120" customFormat="1" x14ac:dyDescent="0.2">
      <c r="A169" s="125" t="str">
        <f t="shared" si="132"/>
        <v/>
      </c>
      <c r="B169" s="178"/>
      <c r="C169" s="178"/>
      <c r="D169" s="42"/>
      <c r="E169" s="175"/>
      <c r="F169" s="176"/>
      <c r="G169" s="175"/>
      <c r="H169" s="6"/>
      <c r="I169" s="3"/>
      <c r="J169" s="3"/>
      <c r="K169" s="171"/>
      <c r="L169" s="134"/>
      <c r="M169" s="134"/>
      <c r="N169" s="137"/>
      <c r="O169" s="177"/>
      <c r="P169" s="129"/>
      <c r="Q169" s="64"/>
      <c r="R169" s="64"/>
      <c r="S169" s="64"/>
      <c r="T169" s="13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64"/>
      <c r="AW169" s="64"/>
      <c r="AX169" s="64"/>
      <c r="AY169" s="64"/>
      <c r="AZ169" s="64"/>
      <c r="BA169" s="64"/>
      <c r="BB169" s="64"/>
      <c r="BC169" s="64"/>
      <c r="BD169" s="64"/>
      <c r="BE169" s="64"/>
      <c r="BF169" s="64"/>
      <c r="BG169" s="64"/>
      <c r="BH169" s="64"/>
      <c r="BI169" s="64"/>
      <c r="BJ169" s="64"/>
      <c r="BK169" s="64"/>
      <c r="BL169" s="64"/>
      <c r="BM169" s="64"/>
      <c r="BN169" s="64"/>
      <c r="BO169" s="64"/>
      <c r="BP169" s="64"/>
      <c r="BQ169" s="64"/>
      <c r="BR169" s="64"/>
      <c r="BS169" s="64"/>
      <c r="BT169" s="64"/>
      <c r="BU169" s="64"/>
      <c r="BV169" s="64"/>
      <c r="BW169" s="64"/>
      <c r="BX169" s="64"/>
      <c r="BY169" s="64"/>
      <c r="BZ169" s="64"/>
      <c r="CA169" s="64"/>
      <c r="CB169" s="64"/>
      <c r="CC169" s="64"/>
      <c r="CD169" s="64"/>
      <c r="CE169" s="64"/>
      <c r="CF169" s="64"/>
      <c r="CG169" s="64"/>
      <c r="CH169" s="64"/>
      <c r="CI169" s="64"/>
      <c r="CJ169" s="64"/>
      <c r="CK169" s="64"/>
      <c r="CL169" s="64"/>
      <c r="CM169" s="64"/>
      <c r="CN169" s="64"/>
      <c r="CO169" s="64"/>
      <c r="CP169" s="64"/>
      <c r="CQ169" s="64"/>
      <c r="CR169" s="64"/>
      <c r="CS169" s="64"/>
      <c r="CT169" s="64"/>
      <c r="CU169" s="64"/>
      <c r="CV169" s="64"/>
      <c r="CW169" s="64"/>
      <c r="CX169" s="64"/>
    </row>
    <row r="170" spans="1:102" s="120" customFormat="1" ht="18" customHeight="1" x14ac:dyDescent="0.2">
      <c r="A170" s="125">
        <f t="shared" si="132"/>
        <v>70</v>
      </c>
      <c r="B170" s="178" t="s">
        <v>200</v>
      </c>
      <c r="C170" s="178" t="s">
        <v>200</v>
      </c>
      <c r="D170" s="179" t="s">
        <v>150</v>
      </c>
      <c r="E170" s="175">
        <v>35.81</v>
      </c>
      <c r="F170" s="176">
        <v>0.05</v>
      </c>
      <c r="G170" s="175">
        <f>E170+(E170*F170)</f>
        <v>37.600500000000004</v>
      </c>
      <c r="H170" s="6" t="s">
        <v>110</v>
      </c>
      <c r="I170" s="3">
        <v>0.15</v>
      </c>
      <c r="J170" s="3">
        <f t="shared" ref="J170" si="144">I170*G170</f>
        <v>5.6400750000000004</v>
      </c>
      <c r="K170" s="171">
        <v>53.48</v>
      </c>
      <c r="L170" s="134">
        <f t="shared" ref="L170" si="145">K170*J170</f>
        <v>301.63121100000001</v>
      </c>
      <c r="M170" s="134">
        <v>14.85</v>
      </c>
      <c r="N170" s="137">
        <f t="shared" ref="N170" si="146">M170*G170</f>
        <v>558.36742500000003</v>
      </c>
      <c r="O170" s="177">
        <f t="shared" ref="O170" si="147">L170+N170</f>
        <v>859.99863600000003</v>
      </c>
      <c r="P170" s="129"/>
      <c r="Q170" s="64"/>
      <c r="R170" s="64"/>
      <c r="S170" s="64"/>
      <c r="T170" s="13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64"/>
      <c r="AX170" s="64"/>
      <c r="AY170" s="64"/>
      <c r="AZ170" s="64"/>
      <c r="BA170" s="64"/>
      <c r="BB170" s="64"/>
      <c r="BC170" s="64"/>
      <c r="BD170" s="64"/>
      <c r="BE170" s="64"/>
      <c r="BF170" s="64"/>
      <c r="BG170" s="64"/>
      <c r="BH170" s="64"/>
      <c r="BI170" s="64"/>
      <c r="BJ170" s="64"/>
      <c r="BK170" s="64"/>
      <c r="BL170" s="64"/>
      <c r="BM170" s="64"/>
      <c r="BN170" s="64"/>
      <c r="BO170" s="64"/>
      <c r="BP170" s="64"/>
      <c r="BQ170" s="64"/>
      <c r="BR170" s="64"/>
      <c r="BS170" s="64"/>
      <c r="BT170" s="64"/>
      <c r="BU170" s="64"/>
      <c r="BV170" s="64"/>
      <c r="BW170" s="64"/>
      <c r="BX170" s="64"/>
      <c r="BY170" s="64"/>
      <c r="BZ170" s="64"/>
      <c r="CA170" s="64"/>
      <c r="CB170" s="64"/>
      <c r="CC170" s="64"/>
      <c r="CD170" s="64"/>
      <c r="CE170" s="64"/>
      <c r="CF170" s="64"/>
      <c r="CG170" s="64"/>
      <c r="CH170" s="64"/>
      <c r="CI170" s="64"/>
      <c r="CJ170" s="64"/>
      <c r="CK170" s="64"/>
      <c r="CL170" s="64"/>
      <c r="CM170" s="64"/>
      <c r="CN170" s="64"/>
      <c r="CO170" s="64"/>
      <c r="CP170" s="64"/>
      <c r="CQ170" s="64"/>
      <c r="CR170" s="64"/>
      <c r="CS170" s="64"/>
      <c r="CT170" s="64"/>
      <c r="CU170" s="64"/>
      <c r="CV170" s="64"/>
      <c r="CW170" s="64"/>
      <c r="CX170" s="64"/>
    </row>
    <row r="171" spans="1:102" s="120" customFormat="1" ht="18" customHeight="1" x14ac:dyDescent="0.2">
      <c r="A171" s="125">
        <f t="shared" si="132"/>
        <v>71</v>
      </c>
      <c r="B171" s="178" t="s">
        <v>200</v>
      </c>
      <c r="C171" s="178" t="s">
        <v>200</v>
      </c>
      <c r="D171" s="179" t="s">
        <v>151</v>
      </c>
      <c r="E171" s="175">
        <v>85.05</v>
      </c>
      <c r="F171" s="176">
        <v>0.05</v>
      </c>
      <c r="G171" s="175">
        <f>E171+(E171*F171)</f>
        <v>89.302499999999995</v>
      </c>
      <c r="H171" s="6" t="s">
        <v>110</v>
      </c>
      <c r="I171" s="3">
        <v>0.15</v>
      </c>
      <c r="J171" s="3">
        <f t="shared" ref="J171:J175" si="148">I171*G171</f>
        <v>13.395375</v>
      </c>
      <c r="K171" s="171">
        <v>53.48</v>
      </c>
      <c r="L171" s="134">
        <f t="shared" ref="L171:L175" si="149">K171*J171</f>
        <v>716.38465499999995</v>
      </c>
      <c r="M171" s="134">
        <v>14.85</v>
      </c>
      <c r="N171" s="137">
        <f t="shared" ref="N171:N175" si="150">M171*G171</f>
        <v>1326.1421249999999</v>
      </c>
      <c r="O171" s="177">
        <f t="shared" ref="O171:O175" si="151">L171+N171</f>
        <v>2042.5267799999997</v>
      </c>
      <c r="P171" s="129"/>
      <c r="Q171" s="64"/>
      <c r="R171" s="64"/>
      <c r="S171" s="64"/>
      <c r="T171" s="134"/>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c r="AQ171" s="64"/>
      <c r="AR171" s="64"/>
      <c r="AS171" s="64"/>
      <c r="AT171" s="64"/>
      <c r="AU171" s="64"/>
      <c r="AV171" s="64"/>
      <c r="AW171" s="64"/>
      <c r="AX171" s="64"/>
      <c r="AY171" s="64"/>
      <c r="AZ171" s="64"/>
      <c r="BA171" s="64"/>
      <c r="BB171" s="64"/>
      <c r="BC171" s="64"/>
      <c r="BD171" s="64"/>
      <c r="BE171" s="64"/>
      <c r="BF171" s="64"/>
      <c r="BG171" s="64"/>
      <c r="BH171" s="64"/>
      <c r="BI171" s="64"/>
      <c r="BJ171" s="64"/>
      <c r="BK171" s="64"/>
      <c r="BL171" s="64"/>
      <c r="BM171" s="64"/>
      <c r="BN171" s="64"/>
      <c r="BO171" s="64"/>
      <c r="BP171" s="64"/>
      <c r="BQ171" s="64"/>
      <c r="BR171" s="64"/>
      <c r="BS171" s="64"/>
      <c r="BT171" s="64"/>
      <c r="BU171" s="64"/>
      <c r="BV171" s="64"/>
      <c r="BW171" s="64"/>
      <c r="BX171" s="64"/>
      <c r="BY171" s="64"/>
      <c r="BZ171" s="64"/>
      <c r="CA171" s="64"/>
      <c r="CB171" s="64"/>
      <c r="CC171" s="64"/>
      <c r="CD171" s="64"/>
      <c r="CE171" s="64"/>
      <c r="CF171" s="64"/>
      <c r="CG171" s="64"/>
      <c r="CH171" s="64"/>
      <c r="CI171" s="64"/>
      <c r="CJ171" s="64"/>
      <c r="CK171" s="64"/>
      <c r="CL171" s="64"/>
      <c r="CM171" s="64"/>
      <c r="CN171" s="64"/>
      <c r="CO171" s="64"/>
      <c r="CP171" s="64"/>
      <c r="CQ171" s="64"/>
      <c r="CR171" s="64"/>
      <c r="CS171" s="64"/>
      <c r="CT171" s="64"/>
      <c r="CU171" s="64"/>
      <c r="CV171" s="64"/>
      <c r="CW171" s="64"/>
      <c r="CX171" s="64"/>
    </row>
    <row r="172" spans="1:102" s="120" customFormat="1" ht="18" customHeight="1" x14ac:dyDescent="0.2">
      <c r="A172" s="125">
        <f t="shared" si="132"/>
        <v>72</v>
      </c>
      <c r="B172" s="178" t="s">
        <v>200</v>
      </c>
      <c r="C172" s="178" t="s">
        <v>200</v>
      </c>
      <c r="D172" s="179" t="s">
        <v>152</v>
      </c>
      <c r="E172" s="175">
        <v>25.11</v>
      </c>
      <c r="F172" s="176">
        <v>0.05</v>
      </c>
      <c r="G172" s="175">
        <f>E172+(E172*F172)</f>
        <v>26.365500000000001</v>
      </c>
      <c r="H172" s="6" t="s">
        <v>110</v>
      </c>
      <c r="I172" s="3">
        <v>0.18</v>
      </c>
      <c r="J172" s="3">
        <f t="shared" si="148"/>
        <v>4.7457900000000004</v>
      </c>
      <c r="K172" s="171">
        <v>53.48</v>
      </c>
      <c r="L172" s="134">
        <f t="shared" si="149"/>
        <v>253.80484920000001</v>
      </c>
      <c r="M172" s="134">
        <v>17.82</v>
      </c>
      <c r="N172" s="137">
        <f t="shared" si="150"/>
        <v>469.83321000000001</v>
      </c>
      <c r="O172" s="177">
        <f t="shared" si="151"/>
        <v>723.63805920000004</v>
      </c>
      <c r="P172" s="129"/>
      <c r="Q172" s="64"/>
      <c r="R172" s="64"/>
      <c r="S172" s="64"/>
      <c r="T172" s="13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64"/>
      <c r="AS172" s="64"/>
      <c r="AT172" s="64"/>
      <c r="AU172" s="64"/>
      <c r="AV172" s="64"/>
      <c r="AW172" s="64"/>
      <c r="AX172" s="64"/>
      <c r="AY172" s="64"/>
      <c r="AZ172" s="64"/>
      <c r="BA172" s="64"/>
      <c r="BB172" s="64"/>
      <c r="BC172" s="64"/>
      <c r="BD172" s="64"/>
      <c r="BE172" s="64"/>
      <c r="BF172" s="64"/>
      <c r="BG172" s="64"/>
      <c r="BH172" s="64"/>
      <c r="BI172" s="64"/>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4"/>
      <c r="CG172" s="64"/>
      <c r="CH172" s="64"/>
      <c r="CI172" s="64"/>
      <c r="CJ172" s="64"/>
      <c r="CK172" s="64"/>
      <c r="CL172" s="64"/>
      <c r="CM172" s="64"/>
      <c r="CN172" s="64"/>
      <c r="CO172" s="64"/>
      <c r="CP172" s="64"/>
      <c r="CQ172" s="64"/>
      <c r="CR172" s="64"/>
      <c r="CS172" s="64"/>
      <c r="CT172" s="64"/>
      <c r="CU172" s="64"/>
      <c r="CV172" s="64"/>
      <c r="CW172" s="64"/>
      <c r="CX172" s="64"/>
    </row>
    <row r="173" spans="1:102" s="120" customFormat="1" ht="18" customHeight="1" x14ac:dyDescent="0.2">
      <c r="A173" s="125">
        <f t="shared" si="132"/>
        <v>73</v>
      </c>
      <c r="B173" s="178" t="s">
        <v>200</v>
      </c>
      <c r="C173" s="178" t="s">
        <v>200</v>
      </c>
      <c r="D173" s="179" t="s">
        <v>153</v>
      </c>
      <c r="E173" s="175">
        <v>45.89</v>
      </c>
      <c r="F173" s="176">
        <v>0.05</v>
      </c>
      <c r="G173" s="175">
        <f>E173+(E173*F173)</f>
        <v>48.1845</v>
      </c>
      <c r="H173" s="6" t="s">
        <v>110</v>
      </c>
      <c r="I173" s="3">
        <v>0.22000000000000003</v>
      </c>
      <c r="J173" s="3">
        <f t="shared" ref="J173" si="152">I173*G173</f>
        <v>10.600590000000002</v>
      </c>
      <c r="K173" s="171">
        <v>53.48</v>
      </c>
      <c r="L173" s="134">
        <f t="shared" ref="L173" si="153">K173*J173</f>
        <v>566.91955320000011</v>
      </c>
      <c r="M173" s="134">
        <v>21.779999999999998</v>
      </c>
      <c r="N173" s="137">
        <f t="shared" ref="N173" si="154">M173*G173</f>
        <v>1049.45841</v>
      </c>
      <c r="O173" s="177">
        <f t="shared" ref="O173" si="155">L173+N173</f>
        <v>1616.3779632000001</v>
      </c>
      <c r="P173" s="129"/>
      <c r="Q173" s="64"/>
      <c r="R173" s="64"/>
      <c r="S173" s="64"/>
      <c r="T173" s="134"/>
      <c r="U173" s="64"/>
      <c r="V173" s="64"/>
      <c r="W173" s="64"/>
      <c r="X173" s="64"/>
      <c r="Y173" s="64"/>
      <c r="Z173" s="64"/>
      <c r="AA173" s="64"/>
      <c r="AB173" s="64"/>
      <c r="AC173" s="64"/>
      <c r="AD173" s="64"/>
      <c r="AE173" s="64"/>
      <c r="AF173" s="64"/>
      <c r="AG173" s="64"/>
      <c r="AH173" s="64"/>
      <c r="AI173" s="64"/>
      <c r="AJ173" s="64"/>
      <c r="AK173" s="64"/>
      <c r="AL173" s="64"/>
      <c r="AM173" s="64"/>
      <c r="AN173" s="64"/>
      <c r="AO173" s="64"/>
      <c r="AP173" s="64"/>
      <c r="AQ173" s="64"/>
      <c r="AR173" s="64"/>
      <c r="AS173" s="64"/>
      <c r="AT173" s="64"/>
      <c r="AU173" s="64"/>
      <c r="AV173" s="64"/>
      <c r="AW173" s="64"/>
      <c r="AX173" s="64"/>
      <c r="AY173" s="64"/>
      <c r="AZ173" s="64"/>
      <c r="BA173" s="64"/>
      <c r="BB173" s="64"/>
      <c r="BC173" s="64"/>
      <c r="BD173" s="64"/>
      <c r="BE173" s="64"/>
      <c r="BF173" s="64"/>
      <c r="BG173" s="64"/>
      <c r="BH173" s="64"/>
      <c r="BI173" s="64"/>
      <c r="BJ173" s="64"/>
      <c r="BK173" s="64"/>
      <c r="BL173" s="64"/>
      <c r="BM173" s="64"/>
      <c r="BN173" s="64"/>
      <c r="BO173" s="64"/>
      <c r="BP173" s="64"/>
      <c r="BQ173" s="64"/>
      <c r="BR173" s="64"/>
      <c r="BS173" s="64"/>
      <c r="BT173" s="64"/>
      <c r="BU173" s="64"/>
      <c r="BV173" s="64"/>
      <c r="BW173" s="64"/>
      <c r="BX173" s="64"/>
      <c r="BY173" s="64"/>
      <c r="BZ173" s="64"/>
      <c r="CA173" s="64"/>
      <c r="CB173" s="64"/>
      <c r="CC173" s="64"/>
      <c r="CD173" s="64"/>
      <c r="CE173" s="64"/>
      <c r="CF173" s="64"/>
      <c r="CG173" s="64"/>
      <c r="CH173" s="64"/>
      <c r="CI173" s="64"/>
      <c r="CJ173" s="64"/>
      <c r="CK173" s="64"/>
      <c r="CL173" s="64"/>
      <c r="CM173" s="64"/>
      <c r="CN173" s="64"/>
      <c r="CO173" s="64"/>
      <c r="CP173" s="64"/>
      <c r="CQ173" s="64"/>
      <c r="CR173" s="64"/>
      <c r="CS173" s="64"/>
      <c r="CT173" s="64"/>
      <c r="CU173" s="64"/>
      <c r="CV173" s="64"/>
      <c r="CW173" s="64"/>
      <c r="CX173" s="64"/>
    </row>
    <row r="174" spans="1:102" s="120" customFormat="1" x14ac:dyDescent="0.2">
      <c r="A174" s="125" t="str">
        <f t="shared" si="132"/>
        <v/>
      </c>
      <c r="B174" s="178"/>
      <c r="C174" s="178"/>
      <c r="D174" s="42"/>
      <c r="E174" s="175"/>
      <c r="F174" s="176"/>
      <c r="G174" s="175"/>
      <c r="H174" s="6"/>
      <c r="I174" s="3"/>
      <c r="J174" s="3"/>
      <c r="K174" s="171"/>
      <c r="L174" s="134"/>
      <c r="M174" s="134"/>
      <c r="N174" s="137"/>
      <c r="O174" s="177"/>
      <c r="P174" s="129"/>
      <c r="Q174" s="64"/>
      <c r="R174" s="64"/>
      <c r="S174" s="64"/>
      <c r="T174" s="134"/>
      <c r="U174" s="64"/>
      <c r="V174" s="64"/>
      <c r="W174" s="64"/>
      <c r="X174" s="64"/>
      <c r="Y174" s="64"/>
      <c r="Z174" s="64"/>
      <c r="AA174" s="64"/>
      <c r="AB174" s="64"/>
      <c r="AC174" s="64"/>
      <c r="AD174" s="64"/>
      <c r="AE174" s="64"/>
      <c r="AF174" s="64"/>
      <c r="AG174" s="64"/>
      <c r="AH174" s="64"/>
      <c r="AI174" s="64"/>
      <c r="AJ174" s="64"/>
      <c r="AK174" s="64"/>
      <c r="AL174" s="64"/>
      <c r="AM174" s="64"/>
      <c r="AN174" s="64"/>
      <c r="AO174" s="64"/>
      <c r="AP174" s="64"/>
      <c r="AQ174" s="64"/>
      <c r="AR174" s="64"/>
      <c r="AS174" s="64"/>
      <c r="AT174" s="64"/>
      <c r="AU174" s="64"/>
      <c r="AV174" s="64"/>
      <c r="AW174" s="64"/>
      <c r="AX174" s="64"/>
      <c r="AY174" s="64"/>
      <c r="AZ174" s="64"/>
      <c r="BA174" s="64"/>
      <c r="BB174" s="64"/>
      <c r="BC174" s="64"/>
      <c r="BD174" s="64"/>
      <c r="BE174" s="64"/>
      <c r="BF174" s="64"/>
      <c r="BG174" s="64"/>
      <c r="BH174" s="64"/>
      <c r="BI174" s="64"/>
      <c r="BJ174" s="64"/>
      <c r="BK174" s="64"/>
      <c r="BL174" s="64"/>
      <c r="BM174" s="64"/>
      <c r="BN174" s="64"/>
      <c r="BO174" s="64"/>
      <c r="BP174" s="64"/>
      <c r="BQ174" s="64"/>
      <c r="BR174" s="64"/>
      <c r="BS174" s="64"/>
      <c r="BT174" s="64"/>
      <c r="BU174" s="64"/>
      <c r="BV174" s="64"/>
      <c r="BW174" s="64"/>
      <c r="BX174" s="64"/>
      <c r="BY174" s="64"/>
      <c r="BZ174" s="64"/>
      <c r="CA174" s="64"/>
      <c r="CB174" s="64"/>
      <c r="CC174" s="64"/>
      <c r="CD174" s="64"/>
      <c r="CE174" s="64"/>
      <c r="CF174" s="64"/>
      <c r="CG174" s="64"/>
      <c r="CH174" s="64"/>
      <c r="CI174" s="64"/>
      <c r="CJ174" s="64"/>
      <c r="CK174" s="64"/>
      <c r="CL174" s="64"/>
      <c r="CM174" s="64"/>
      <c r="CN174" s="64"/>
      <c r="CO174" s="64"/>
      <c r="CP174" s="64"/>
      <c r="CQ174" s="64"/>
      <c r="CR174" s="64"/>
      <c r="CS174" s="64"/>
      <c r="CT174" s="64"/>
      <c r="CU174" s="64"/>
      <c r="CV174" s="64"/>
      <c r="CW174" s="64"/>
      <c r="CX174" s="64"/>
    </row>
    <row r="175" spans="1:102" s="120" customFormat="1" ht="31.5" x14ac:dyDescent="0.2">
      <c r="A175" s="125">
        <f t="shared" si="132"/>
        <v>74</v>
      </c>
      <c r="B175" s="178" t="s">
        <v>200</v>
      </c>
      <c r="C175" s="178" t="s">
        <v>200</v>
      </c>
      <c r="D175" s="179" t="s">
        <v>307</v>
      </c>
      <c r="E175" s="175">
        <v>295</v>
      </c>
      <c r="F175" s="176">
        <v>0.05</v>
      </c>
      <c r="G175" s="175">
        <f>E175+(E175*F175)</f>
        <v>309.75</v>
      </c>
      <c r="H175" s="6" t="s">
        <v>110</v>
      </c>
      <c r="I175" s="3">
        <v>3.5000000000000003E-2</v>
      </c>
      <c r="J175" s="3">
        <f t="shared" si="148"/>
        <v>10.84125</v>
      </c>
      <c r="K175" s="171">
        <v>53.48</v>
      </c>
      <c r="L175" s="134">
        <f t="shared" si="149"/>
        <v>579.79004999999995</v>
      </c>
      <c r="M175" s="134">
        <v>3.4649999999999994</v>
      </c>
      <c r="N175" s="137">
        <f t="shared" si="150"/>
        <v>1073.2837499999998</v>
      </c>
      <c r="O175" s="177">
        <f t="shared" si="151"/>
        <v>1653.0737999999997</v>
      </c>
      <c r="P175" s="129"/>
      <c r="Q175" s="64"/>
      <c r="R175" s="64"/>
      <c r="S175" s="64"/>
      <c r="T175" s="134"/>
      <c r="U175" s="64"/>
      <c r="V175" s="64"/>
      <c r="W175" s="64"/>
      <c r="X175" s="64"/>
      <c r="Y175" s="64"/>
      <c r="Z175" s="64"/>
      <c r="AA175" s="64"/>
      <c r="AB175" s="64"/>
      <c r="AC175" s="64"/>
      <c r="AD175" s="64"/>
      <c r="AE175" s="64"/>
      <c r="AF175" s="64"/>
      <c r="AG175" s="64"/>
      <c r="AH175" s="64"/>
      <c r="AI175" s="64"/>
      <c r="AJ175" s="64"/>
      <c r="AK175" s="64"/>
      <c r="AL175" s="64"/>
      <c r="AM175" s="64"/>
      <c r="AN175" s="64"/>
      <c r="AO175" s="64"/>
      <c r="AP175" s="64"/>
      <c r="AQ175" s="64"/>
      <c r="AR175" s="64"/>
      <c r="AS175" s="64"/>
      <c r="AT175" s="64"/>
      <c r="AU175" s="64"/>
      <c r="AV175" s="64"/>
      <c r="AW175" s="64"/>
      <c r="AX175" s="64"/>
      <c r="AY175" s="64"/>
      <c r="AZ175" s="64"/>
      <c r="BA175" s="64"/>
      <c r="BB175" s="64"/>
      <c r="BC175" s="64"/>
      <c r="BD175" s="64"/>
      <c r="BE175" s="64"/>
      <c r="BF175" s="64"/>
      <c r="BG175" s="64"/>
      <c r="BH175" s="64"/>
      <c r="BI175" s="64"/>
      <c r="BJ175" s="64"/>
      <c r="BK175" s="64"/>
      <c r="BL175" s="64"/>
      <c r="BM175" s="64"/>
      <c r="BN175" s="64"/>
      <c r="BO175" s="64"/>
      <c r="BP175" s="64"/>
      <c r="BQ175" s="64"/>
      <c r="BR175" s="64"/>
      <c r="BS175" s="64"/>
      <c r="BT175" s="64"/>
      <c r="BU175" s="64"/>
      <c r="BV175" s="64"/>
      <c r="BW175" s="64"/>
      <c r="BX175" s="64"/>
      <c r="BY175" s="64"/>
      <c r="BZ175" s="64"/>
      <c r="CA175" s="64"/>
      <c r="CB175" s="64"/>
      <c r="CC175" s="64"/>
      <c r="CD175" s="64"/>
      <c r="CE175" s="64"/>
      <c r="CF175" s="64"/>
      <c r="CG175" s="64"/>
      <c r="CH175" s="64"/>
      <c r="CI175" s="64"/>
      <c r="CJ175" s="64"/>
      <c r="CK175" s="64"/>
      <c r="CL175" s="64"/>
      <c r="CM175" s="64"/>
      <c r="CN175" s="64"/>
      <c r="CO175" s="64"/>
      <c r="CP175" s="64"/>
      <c r="CQ175" s="64"/>
      <c r="CR175" s="64"/>
      <c r="CS175" s="64"/>
      <c r="CT175" s="64"/>
      <c r="CU175" s="64"/>
      <c r="CV175" s="64"/>
      <c r="CW175" s="64"/>
      <c r="CX175" s="64"/>
    </row>
    <row r="176" spans="1:102" s="120" customFormat="1" x14ac:dyDescent="0.2">
      <c r="A176" s="125" t="str">
        <f t="shared" si="132"/>
        <v/>
      </c>
      <c r="B176" s="178"/>
      <c r="C176" s="178"/>
      <c r="D176" s="179"/>
      <c r="E176" s="175"/>
      <c r="F176" s="176"/>
      <c r="G176" s="175"/>
      <c r="H176" s="6"/>
      <c r="I176" s="64"/>
      <c r="J176" s="64"/>
      <c r="K176" s="171"/>
      <c r="L176" s="134"/>
      <c r="M176" s="134"/>
      <c r="N176" s="137"/>
      <c r="O176" s="177"/>
      <c r="P176" s="129"/>
      <c r="Q176" s="64"/>
      <c r="R176" s="64"/>
      <c r="S176" s="64"/>
      <c r="T176" s="134"/>
      <c r="U176" s="64"/>
      <c r="V176" s="64"/>
      <c r="W176" s="64"/>
      <c r="X176" s="64"/>
      <c r="Y176" s="64"/>
      <c r="Z176" s="64"/>
      <c r="AA176" s="64"/>
      <c r="AB176" s="64"/>
      <c r="AC176" s="64"/>
      <c r="AD176" s="64"/>
      <c r="AE176" s="64"/>
      <c r="AF176" s="64"/>
      <c r="AG176" s="64"/>
      <c r="AH176" s="64"/>
      <c r="AI176" s="64"/>
      <c r="AJ176" s="64"/>
      <c r="AK176" s="64"/>
      <c r="AL176" s="64"/>
      <c r="AM176" s="64"/>
      <c r="AN176" s="64"/>
      <c r="AO176" s="64"/>
      <c r="AP176" s="64"/>
      <c r="AQ176" s="64"/>
      <c r="AR176" s="64"/>
      <c r="AS176" s="64"/>
      <c r="AT176" s="64"/>
      <c r="AU176" s="64"/>
      <c r="AV176" s="64"/>
      <c r="AW176" s="64"/>
      <c r="AX176" s="64"/>
      <c r="AY176" s="64"/>
      <c r="AZ176" s="64"/>
      <c r="BA176" s="64"/>
      <c r="BB176" s="64"/>
      <c r="BC176" s="64"/>
      <c r="BD176" s="64"/>
      <c r="BE176" s="64"/>
      <c r="BF176" s="64"/>
      <c r="BG176" s="64"/>
      <c r="BH176" s="64"/>
      <c r="BI176" s="64"/>
      <c r="BJ176" s="64"/>
      <c r="BK176" s="64"/>
      <c r="BL176" s="64"/>
      <c r="BM176" s="64"/>
      <c r="BN176" s="64"/>
      <c r="BO176" s="64"/>
      <c r="BP176" s="64"/>
      <c r="BQ176" s="64"/>
      <c r="BR176" s="64"/>
      <c r="BS176" s="64"/>
      <c r="BT176" s="64"/>
      <c r="BU176" s="64"/>
      <c r="BV176" s="64"/>
      <c r="BW176" s="64"/>
      <c r="BX176" s="64"/>
      <c r="BY176" s="64"/>
      <c r="BZ176" s="64"/>
      <c r="CA176" s="64"/>
      <c r="CB176" s="64"/>
      <c r="CC176" s="64"/>
      <c r="CD176" s="64"/>
      <c r="CE176" s="64"/>
      <c r="CF176" s="64"/>
      <c r="CG176" s="64"/>
      <c r="CH176" s="64"/>
      <c r="CI176" s="64"/>
      <c r="CJ176" s="64"/>
      <c r="CK176" s="64"/>
      <c r="CL176" s="64"/>
      <c r="CM176" s="64"/>
      <c r="CN176" s="64"/>
      <c r="CO176" s="64"/>
      <c r="CP176" s="64"/>
      <c r="CQ176" s="64"/>
      <c r="CR176" s="64"/>
      <c r="CS176" s="64"/>
      <c r="CT176" s="64"/>
      <c r="CU176" s="64"/>
      <c r="CV176" s="64"/>
      <c r="CW176" s="64"/>
      <c r="CX176" s="64"/>
    </row>
    <row r="177" spans="1:102" s="120" customFormat="1" ht="18" customHeight="1" x14ac:dyDescent="0.2">
      <c r="A177" s="125" t="str">
        <f t="shared" si="132"/>
        <v/>
      </c>
      <c r="B177" s="178"/>
      <c r="C177" s="178"/>
      <c r="D177" s="181" t="s">
        <v>154</v>
      </c>
      <c r="E177" s="175"/>
      <c r="F177" s="176"/>
      <c r="G177" s="175"/>
      <c r="H177" s="6"/>
      <c r="I177" s="64"/>
      <c r="J177" s="64"/>
      <c r="K177" s="171"/>
      <c r="L177" s="134"/>
      <c r="M177" s="134"/>
      <c r="N177" s="137"/>
      <c r="O177" s="177"/>
      <c r="P177" s="129"/>
      <c r="Q177" s="64"/>
      <c r="R177" s="64"/>
      <c r="S177" s="64"/>
      <c r="T177" s="134"/>
      <c r="U177" s="64"/>
      <c r="V177" s="64"/>
      <c r="W177" s="64"/>
      <c r="X177" s="64"/>
      <c r="Y177" s="64"/>
      <c r="Z177" s="64"/>
      <c r="AA177" s="64"/>
      <c r="AB177" s="64"/>
      <c r="AC177" s="64"/>
      <c r="AD177" s="64"/>
      <c r="AE177" s="64"/>
      <c r="AF177" s="64"/>
      <c r="AG177" s="64"/>
      <c r="AH177" s="64"/>
      <c r="AI177" s="64"/>
      <c r="AJ177" s="64"/>
      <c r="AK177" s="64"/>
      <c r="AL177" s="64"/>
      <c r="AM177" s="64"/>
      <c r="AN177" s="64"/>
      <c r="AO177" s="64"/>
      <c r="AP177" s="64"/>
      <c r="AQ177" s="64"/>
      <c r="AR177" s="64"/>
      <c r="AS177" s="64"/>
      <c r="AT177" s="64"/>
      <c r="AU177" s="64"/>
      <c r="AV177" s="64"/>
      <c r="AW177" s="64"/>
      <c r="AX177" s="64"/>
      <c r="AY177" s="64"/>
      <c r="AZ177" s="64"/>
      <c r="BA177" s="64"/>
      <c r="BB177" s="64"/>
      <c r="BC177" s="64"/>
      <c r="BD177" s="64"/>
      <c r="BE177" s="64"/>
      <c r="BF177" s="64"/>
      <c r="BG177" s="64"/>
      <c r="BH177" s="64"/>
      <c r="BI177" s="64"/>
      <c r="BJ177" s="64"/>
      <c r="BK177" s="64"/>
      <c r="BL177" s="64"/>
      <c r="BM177" s="64"/>
      <c r="BN177" s="64"/>
      <c r="BO177" s="64"/>
      <c r="BP177" s="64"/>
      <c r="BQ177" s="64"/>
      <c r="BR177" s="64"/>
      <c r="BS177" s="64"/>
      <c r="BT177" s="64"/>
      <c r="BU177" s="64"/>
      <c r="BV177" s="64"/>
      <c r="BW177" s="64"/>
      <c r="BX177" s="64"/>
      <c r="BY177" s="64"/>
      <c r="BZ177" s="64"/>
      <c r="CA177" s="64"/>
      <c r="CB177" s="64"/>
      <c r="CC177" s="64"/>
      <c r="CD177" s="64"/>
      <c r="CE177" s="64"/>
      <c r="CF177" s="64"/>
      <c r="CG177" s="64"/>
      <c r="CH177" s="64"/>
      <c r="CI177" s="64"/>
      <c r="CJ177" s="64"/>
      <c r="CK177" s="64"/>
      <c r="CL177" s="64"/>
      <c r="CM177" s="64"/>
      <c r="CN177" s="64"/>
      <c r="CO177" s="64"/>
      <c r="CP177" s="64"/>
      <c r="CQ177" s="64"/>
      <c r="CR177" s="64"/>
      <c r="CS177" s="64"/>
      <c r="CT177" s="64"/>
      <c r="CU177" s="64"/>
      <c r="CV177" s="64"/>
      <c r="CW177" s="64"/>
      <c r="CX177" s="64"/>
    </row>
    <row r="178" spans="1:102" s="120" customFormat="1" ht="18" customHeight="1" x14ac:dyDescent="0.2">
      <c r="A178" s="125">
        <f t="shared" si="132"/>
        <v>75</v>
      </c>
      <c r="B178" s="178" t="s">
        <v>200</v>
      </c>
      <c r="C178" s="178" t="s">
        <v>200</v>
      </c>
      <c r="D178" s="179" t="s">
        <v>155</v>
      </c>
      <c r="E178" s="175">
        <v>1</v>
      </c>
      <c r="F178" s="176">
        <v>0</v>
      </c>
      <c r="G178" s="175">
        <f>E178+(E178*F178)</f>
        <v>1</v>
      </c>
      <c r="H178" s="6" t="s">
        <v>111</v>
      </c>
      <c r="I178" s="3">
        <v>0.82499999999999996</v>
      </c>
      <c r="J178" s="3">
        <f t="shared" ref="J178" si="156">I178*G178</f>
        <v>0.82499999999999996</v>
      </c>
      <c r="K178" s="171">
        <v>53.48</v>
      </c>
      <c r="L178" s="134">
        <f t="shared" ref="L178" si="157">K178*J178</f>
        <v>44.120999999999995</v>
      </c>
      <c r="M178" s="134">
        <v>217.79999999999998</v>
      </c>
      <c r="N178" s="137">
        <f t="shared" ref="N178" si="158">M178*G178</f>
        <v>217.79999999999998</v>
      </c>
      <c r="O178" s="177">
        <f t="shared" ref="O178" si="159">L178+N178</f>
        <v>261.92099999999999</v>
      </c>
      <c r="P178" s="129"/>
      <c r="Q178" s="64"/>
      <c r="R178" s="64"/>
      <c r="S178" s="64"/>
      <c r="T178" s="134"/>
      <c r="U178" s="64"/>
      <c r="V178" s="64"/>
      <c r="W178" s="64"/>
      <c r="X178" s="64"/>
      <c r="Y178" s="64"/>
      <c r="Z178" s="64"/>
      <c r="AA178" s="64"/>
      <c r="AB178" s="64"/>
      <c r="AC178" s="64"/>
      <c r="AD178" s="64"/>
      <c r="AE178" s="64"/>
      <c r="AF178" s="64"/>
      <c r="AG178" s="64"/>
      <c r="AH178" s="64"/>
      <c r="AI178" s="64"/>
      <c r="AJ178" s="64"/>
      <c r="AK178" s="64"/>
      <c r="AL178" s="64"/>
      <c r="AM178" s="64"/>
      <c r="AN178" s="64"/>
      <c r="AO178" s="64"/>
      <c r="AP178" s="64"/>
      <c r="AQ178" s="64"/>
      <c r="AR178" s="64"/>
      <c r="AS178" s="64"/>
      <c r="AT178" s="64"/>
      <c r="AU178" s="64"/>
      <c r="AV178" s="64"/>
      <c r="AW178" s="64"/>
      <c r="AX178" s="64"/>
      <c r="AY178" s="64"/>
      <c r="AZ178" s="64"/>
      <c r="BA178" s="64"/>
      <c r="BB178" s="64"/>
      <c r="BC178" s="64"/>
      <c r="BD178" s="64"/>
      <c r="BE178" s="64"/>
      <c r="BF178" s="64"/>
      <c r="BG178" s="64"/>
      <c r="BH178" s="64"/>
      <c r="BI178" s="64"/>
      <c r="BJ178" s="64"/>
      <c r="BK178" s="64"/>
      <c r="BL178" s="64"/>
      <c r="BM178" s="64"/>
      <c r="BN178" s="64"/>
      <c r="BO178" s="64"/>
      <c r="BP178" s="64"/>
      <c r="BQ178" s="64"/>
      <c r="BR178" s="64"/>
      <c r="BS178" s="64"/>
      <c r="BT178" s="64"/>
      <c r="BU178" s="64"/>
      <c r="BV178" s="64"/>
      <c r="BW178" s="64"/>
      <c r="BX178" s="64"/>
      <c r="BY178" s="64"/>
      <c r="BZ178" s="64"/>
      <c r="CA178" s="64"/>
      <c r="CB178" s="64"/>
      <c r="CC178" s="64"/>
      <c r="CD178" s="64"/>
      <c r="CE178" s="64"/>
      <c r="CF178" s="64"/>
      <c r="CG178" s="64"/>
      <c r="CH178" s="64"/>
      <c r="CI178" s="64"/>
      <c r="CJ178" s="64"/>
      <c r="CK178" s="64"/>
      <c r="CL178" s="64"/>
      <c r="CM178" s="64"/>
      <c r="CN178" s="64"/>
      <c r="CO178" s="64"/>
      <c r="CP178" s="64"/>
      <c r="CQ178" s="64"/>
      <c r="CR178" s="64"/>
      <c r="CS178" s="64"/>
      <c r="CT178" s="64"/>
      <c r="CU178" s="64"/>
      <c r="CV178" s="64"/>
      <c r="CW178" s="64"/>
      <c r="CX178" s="64"/>
    </row>
    <row r="179" spans="1:102" s="120" customFormat="1" ht="18" customHeight="1" x14ac:dyDescent="0.2">
      <c r="A179" s="125">
        <f t="shared" si="132"/>
        <v>76</v>
      </c>
      <c r="B179" s="178" t="s">
        <v>200</v>
      </c>
      <c r="C179" s="178" t="s">
        <v>200</v>
      </c>
      <c r="D179" s="179" t="s">
        <v>156</v>
      </c>
      <c r="E179" s="175">
        <v>2</v>
      </c>
      <c r="F179" s="176">
        <v>0</v>
      </c>
      <c r="G179" s="175">
        <f t="shared" ref="G179:G183" si="160">E179+(E179*F179)</f>
        <v>2</v>
      </c>
      <c r="H179" s="6" t="s">
        <v>111</v>
      </c>
      <c r="I179" s="3">
        <v>0.625</v>
      </c>
      <c r="J179" s="3">
        <f t="shared" ref="J179:J183" si="161">I179*G179</f>
        <v>1.25</v>
      </c>
      <c r="K179" s="171">
        <v>53.48</v>
      </c>
      <c r="L179" s="134">
        <f t="shared" ref="L179:L183" si="162">K179*J179</f>
        <v>66.849999999999994</v>
      </c>
      <c r="M179" s="134">
        <v>165</v>
      </c>
      <c r="N179" s="137">
        <f t="shared" ref="N179:N183" si="163">M179*G179</f>
        <v>330</v>
      </c>
      <c r="O179" s="177">
        <f t="shared" ref="O179:O183" si="164">L179+N179</f>
        <v>396.85</v>
      </c>
      <c r="P179" s="129"/>
      <c r="Q179" s="64"/>
      <c r="R179" s="64"/>
      <c r="S179" s="64"/>
      <c r="T179" s="134"/>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c r="AQ179" s="64"/>
      <c r="AR179" s="64"/>
      <c r="AS179" s="64"/>
      <c r="AT179" s="64"/>
      <c r="AU179" s="64"/>
      <c r="AV179" s="64"/>
      <c r="AW179" s="64"/>
      <c r="AX179" s="64"/>
      <c r="AY179" s="64"/>
      <c r="AZ179" s="64"/>
      <c r="BA179" s="64"/>
      <c r="BB179" s="64"/>
      <c r="BC179" s="64"/>
      <c r="BD179" s="64"/>
      <c r="BE179" s="64"/>
      <c r="BF179" s="64"/>
      <c r="BG179" s="64"/>
      <c r="BH179" s="64"/>
      <c r="BI179" s="64"/>
      <c r="BJ179" s="64"/>
      <c r="BK179" s="64"/>
      <c r="BL179" s="64"/>
      <c r="BM179" s="64"/>
      <c r="BN179" s="64"/>
      <c r="BO179" s="64"/>
      <c r="BP179" s="64"/>
      <c r="BQ179" s="64"/>
      <c r="BR179" s="64"/>
      <c r="BS179" s="64"/>
      <c r="BT179" s="64"/>
      <c r="BU179" s="64"/>
      <c r="BV179" s="64"/>
      <c r="BW179" s="64"/>
      <c r="BX179" s="64"/>
      <c r="BY179" s="64"/>
      <c r="BZ179" s="64"/>
      <c r="CA179" s="64"/>
      <c r="CB179" s="64"/>
      <c r="CC179" s="64"/>
      <c r="CD179" s="64"/>
      <c r="CE179" s="64"/>
      <c r="CF179" s="64"/>
      <c r="CG179" s="64"/>
      <c r="CH179" s="64"/>
      <c r="CI179" s="64"/>
      <c r="CJ179" s="64"/>
      <c r="CK179" s="64"/>
      <c r="CL179" s="64"/>
      <c r="CM179" s="64"/>
      <c r="CN179" s="64"/>
      <c r="CO179" s="64"/>
      <c r="CP179" s="64"/>
      <c r="CQ179" s="64"/>
      <c r="CR179" s="64"/>
      <c r="CS179" s="64"/>
      <c r="CT179" s="64"/>
      <c r="CU179" s="64"/>
      <c r="CV179" s="64"/>
      <c r="CW179" s="64"/>
      <c r="CX179" s="64"/>
    </row>
    <row r="180" spans="1:102" s="120" customFormat="1" ht="18" customHeight="1" x14ac:dyDescent="0.2">
      <c r="A180" s="125">
        <f t="shared" si="132"/>
        <v>77</v>
      </c>
      <c r="B180" s="178" t="s">
        <v>200</v>
      </c>
      <c r="C180" s="178" t="s">
        <v>200</v>
      </c>
      <c r="D180" s="179" t="s">
        <v>157</v>
      </c>
      <c r="E180" s="175">
        <v>4</v>
      </c>
      <c r="F180" s="176">
        <v>0</v>
      </c>
      <c r="G180" s="175">
        <f t="shared" si="160"/>
        <v>4</v>
      </c>
      <c r="H180" s="6" t="s">
        <v>111</v>
      </c>
      <c r="I180" s="3">
        <v>0.74325000000000008</v>
      </c>
      <c r="J180" s="3">
        <f t="shared" si="161"/>
        <v>2.9730000000000003</v>
      </c>
      <c r="K180" s="171">
        <v>53.48</v>
      </c>
      <c r="L180" s="134">
        <f t="shared" si="162"/>
        <v>158.99603999999999</v>
      </c>
      <c r="M180" s="134">
        <v>196.21799999999999</v>
      </c>
      <c r="N180" s="137">
        <f t="shared" si="163"/>
        <v>784.87199999999996</v>
      </c>
      <c r="O180" s="177">
        <f t="shared" si="164"/>
        <v>943.86803999999995</v>
      </c>
      <c r="P180" s="129"/>
      <c r="Q180" s="64"/>
      <c r="R180" s="64"/>
      <c r="S180" s="64"/>
      <c r="T180" s="13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c r="BB180" s="64"/>
      <c r="BC180" s="64"/>
      <c r="BD180" s="64"/>
      <c r="BE180" s="64"/>
      <c r="BF180" s="64"/>
      <c r="BG180" s="64"/>
      <c r="BH180" s="64"/>
      <c r="BI180" s="64"/>
      <c r="BJ180" s="64"/>
      <c r="BK180" s="64"/>
      <c r="BL180" s="64"/>
      <c r="BM180" s="64"/>
      <c r="BN180" s="64"/>
      <c r="BO180" s="64"/>
      <c r="BP180" s="64"/>
      <c r="BQ180" s="64"/>
      <c r="BR180" s="64"/>
      <c r="BS180" s="64"/>
      <c r="BT180" s="64"/>
      <c r="BU180" s="64"/>
      <c r="BV180" s="64"/>
      <c r="BW180" s="64"/>
      <c r="BX180" s="64"/>
      <c r="BY180" s="64"/>
      <c r="BZ180" s="64"/>
      <c r="CA180" s="64"/>
      <c r="CB180" s="64"/>
      <c r="CC180" s="64"/>
      <c r="CD180" s="64"/>
      <c r="CE180" s="64"/>
      <c r="CF180" s="64"/>
      <c r="CG180" s="64"/>
      <c r="CH180" s="64"/>
      <c r="CI180" s="64"/>
      <c r="CJ180" s="64"/>
      <c r="CK180" s="64"/>
      <c r="CL180" s="64"/>
      <c r="CM180" s="64"/>
      <c r="CN180" s="64"/>
      <c r="CO180" s="64"/>
      <c r="CP180" s="64"/>
      <c r="CQ180" s="64"/>
      <c r="CR180" s="64"/>
      <c r="CS180" s="64"/>
      <c r="CT180" s="64"/>
      <c r="CU180" s="64"/>
      <c r="CV180" s="64"/>
      <c r="CW180" s="64"/>
      <c r="CX180" s="64"/>
    </row>
    <row r="181" spans="1:102" s="120" customFormat="1" ht="18" customHeight="1" x14ac:dyDescent="0.2">
      <c r="A181" s="125">
        <f t="shared" si="132"/>
        <v>78</v>
      </c>
      <c r="B181" s="178" t="s">
        <v>200</v>
      </c>
      <c r="C181" s="178" t="s">
        <v>200</v>
      </c>
      <c r="D181" s="179" t="s">
        <v>158</v>
      </c>
      <c r="E181" s="175">
        <v>1</v>
      </c>
      <c r="F181" s="176">
        <v>0</v>
      </c>
      <c r="G181" s="175">
        <f t="shared" si="160"/>
        <v>1</v>
      </c>
      <c r="H181" s="6" t="s">
        <v>111</v>
      </c>
      <c r="I181" s="3">
        <v>0.57499999999999996</v>
      </c>
      <c r="J181" s="3">
        <f t="shared" si="161"/>
        <v>0.57499999999999996</v>
      </c>
      <c r="K181" s="171">
        <v>53.48</v>
      </c>
      <c r="L181" s="134">
        <f t="shared" si="162"/>
        <v>30.750999999999994</v>
      </c>
      <c r="M181" s="134">
        <v>151.79999999999998</v>
      </c>
      <c r="N181" s="137">
        <f t="shared" si="163"/>
        <v>151.79999999999998</v>
      </c>
      <c r="O181" s="177">
        <f t="shared" si="164"/>
        <v>182.55099999999999</v>
      </c>
      <c r="P181" s="129"/>
      <c r="Q181" s="64"/>
      <c r="R181" s="64"/>
      <c r="S181" s="64"/>
      <c r="T181" s="13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c r="BB181" s="64"/>
      <c r="BC181" s="64"/>
      <c r="BD181" s="64"/>
      <c r="BE181" s="64"/>
      <c r="BF181" s="64"/>
      <c r="BG181" s="64"/>
      <c r="BH181" s="64"/>
      <c r="BI181" s="64"/>
      <c r="BJ181" s="64"/>
      <c r="BK181" s="64"/>
      <c r="BL181" s="64"/>
      <c r="BM181" s="64"/>
      <c r="BN181" s="64"/>
      <c r="BO181" s="64"/>
      <c r="BP181" s="64"/>
      <c r="BQ181" s="64"/>
      <c r="BR181" s="64"/>
      <c r="BS181" s="64"/>
      <c r="BT181" s="64"/>
      <c r="BU181" s="64"/>
      <c r="BV181" s="64"/>
      <c r="BW181" s="64"/>
      <c r="BX181" s="64"/>
      <c r="BY181" s="64"/>
      <c r="BZ181" s="64"/>
      <c r="CA181" s="64"/>
      <c r="CB181" s="64"/>
      <c r="CC181" s="64"/>
      <c r="CD181" s="64"/>
      <c r="CE181" s="64"/>
      <c r="CF181" s="64"/>
      <c r="CG181" s="64"/>
      <c r="CH181" s="64"/>
      <c r="CI181" s="64"/>
      <c r="CJ181" s="64"/>
      <c r="CK181" s="64"/>
      <c r="CL181" s="64"/>
      <c r="CM181" s="64"/>
      <c r="CN181" s="64"/>
      <c r="CO181" s="64"/>
      <c r="CP181" s="64"/>
      <c r="CQ181" s="64"/>
      <c r="CR181" s="64"/>
      <c r="CS181" s="64"/>
      <c r="CT181" s="64"/>
      <c r="CU181" s="64"/>
      <c r="CV181" s="64"/>
      <c r="CW181" s="64"/>
      <c r="CX181" s="64"/>
    </row>
    <row r="182" spans="1:102" s="120" customFormat="1" ht="18" customHeight="1" x14ac:dyDescent="0.2">
      <c r="A182" s="125">
        <f t="shared" si="132"/>
        <v>79</v>
      </c>
      <c r="B182" s="178" t="s">
        <v>200</v>
      </c>
      <c r="C182" s="178" t="s">
        <v>200</v>
      </c>
      <c r="D182" s="179" t="s">
        <v>159</v>
      </c>
      <c r="E182" s="175">
        <v>1</v>
      </c>
      <c r="F182" s="176">
        <v>0</v>
      </c>
      <c r="G182" s="175">
        <f t="shared" si="160"/>
        <v>1</v>
      </c>
      <c r="H182" s="6" t="s">
        <v>111</v>
      </c>
      <c r="I182" s="3">
        <v>0.82499999999999996</v>
      </c>
      <c r="J182" s="3">
        <f t="shared" si="161"/>
        <v>0.82499999999999996</v>
      </c>
      <c r="K182" s="171">
        <v>53.48</v>
      </c>
      <c r="L182" s="134">
        <f t="shared" si="162"/>
        <v>44.120999999999995</v>
      </c>
      <c r="M182" s="134">
        <v>217.79999999999998</v>
      </c>
      <c r="N182" s="137">
        <f t="shared" si="163"/>
        <v>217.79999999999998</v>
      </c>
      <c r="O182" s="177">
        <f t="shared" si="164"/>
        <v>261.92099999999999</v>
      </c>
      <c r="P182" s="129"/>
      <c r="Q182" s="64"/>
      <c r="R182" s="64"/>
      <c r="S182" s="64"/>
      <c r="T182" s="134"/>
      <c r="U182" s="64"/>
      <c r="V182" s="64"/>
      <c r="W182" s="64"/>
      <c r="X182" s="64"/>
      <c r="Y182" s="64"/>
      <c r="Z182" s="64"/>
      <c r="AA182" s="64"/>
      <c r="AB182" s="64"/>
      <c r="AC182" s="64"/>
      <c r="AD182" s="64"/>
      <c r="AE182" s="64"/>
      <c r="AF182" s="64"/>
      <c r="AG182" s="64"/>
      <c r="AH182" s="64"/>
      <c r="AI182" s="64"/>
      <c r="AJ182" s="64"/>
      <c r="AK182" s="64"/>
      <c r="AL182" s="64"/>
      <c r="AM182" s="64"/>
      <c r="AN182" s="64"/>
      <c r="AO182" s="64"/>
      <c r="AP182" s="64"/>
      <c r="AQ182" s="64"/>
      <c r="AR182" s="64"/>
      <c r="AS182" s="64"/>
      <c r="AT182" s="64"/>
      <c r="AU182" s="64"/>
      <c r="AV182" s="64"/>
      <c r="AW182" s="64"/>
      <c r="AX182" s="64"/>
      <c r="AY182" s="64"/>
      <c r="AZ182" s="64"/>
      <c r="BA182" s="64"/>
      <c r="BB182" s="64"/>
      <c r="BC182" s="64"/>
      <c r="BD182" s="64"/>
      <c r="BE182" s="64"/>
      <c r="BF182" s="64"/>
      <c r="BG182" s="64"/>
      <c r="BH182" s="64"/>
      <c r="BI182" s="64"/>
      <c r="BJ182" s="64"/>
      <c r="BK182" s="64"/>
      <c r="BL182" s="64"/>
      <c r="BM182" s="64"/>
      <c r="BN182" s="64"/>
      <c r="BO182" s="64"/>
      <c r="BP182" s="64"/>
      <c r="BQ182" s="64"/>
      <c r="BR182" s="64"/>
      <c r="BS182" s="64"/>
      <c r="BT182" s="64"/>
      <c r="BU182" s="64"/>
      <c r="BV182" s="64"/>
      <c r="BW182" s="64"/>
      <c r="BX182" s="64"/>
      <c r="BY182" s="64"/>
      <c r="BZ182" s="64"/>
      <c r="CA182" s="64"/>
      <c r="CB182" s="64"/>
      <c r="CC182" s="64"/>
      <c r="CD182" s="64"/>
      <c r="CE182" s="64"/>
      <c r="CF182" s="64"/>
      <c r="CG182" s="64"/>
      <c r="CH182" s="64"/>
      <c r="CI182" s="64"/>
      <c r="CJ182" s="64"/>
      <c r="CK182" s="64"/>
      <c r="CL182" s="64"/>
      <c r="CM182" s="64"/>
      <c r="CN182" s="64"/>
      <c r="CO182" s="64"/>
      <c r="CP182" s="64"/>
      <c r="CQ182" s="64"/>
      <c r="CR182" s="64"/>
      <c r="CS182" s="64"/>
      <c r="CT182" s="64"/>
      <c r="CU182" s="64"/>
      <c r="CV182" s="64"/>
      <c r="CW182" s="64"/>
      <c r="CX182" s="64"/>
    </row>
    <row r="183" spans="1:102" s="120" customFormat="1" ht="18" customHeight="1" x14ac:dyDescent="0.2">
      <c r="A183" s="125">
        <f t="shared" si="132"/>
        <v>80</v>
      </c>
      <c r="B183" s="178" t="s">
        <v>200</v>
      </c>
      <c r="C183" s="178" t="s">
        <v>200</v>
      </c>
      <c r="D183" s="179" t="s">
        <v>160</v>
      </c>
      <c r="E183" s="175">
        <v>1</v>
      </c>
      <c r="F183" s="176">
        <v>0</v>
      </c>
      <c r="G183" s="175">
        <f t="shared" si="160"/>
        <v>1</v>
      </c>
      <c r="H183" s="6" t="s">
        <v>111</v>
      </c>
      <c r="I183" s="3">
        <v>0.71328999999999998</v>
      </c>
      <c r="J183" s="3">
        <f t="shared" si="161"/>
        <v>0.71328999999999998</v>
      </c>
      <c r="K183" s="171">
        <v>53.48</v>
      </c>
      <c r="L183" s="134">
        <f t="shared" si="162"/>
        <v>38.146749199999995</v>
      </c>
      <c r="M183" s="134">
        <v>188.30855999999997</v>
      </c>
      <c r="N183" s="137">
        <f t="shared" si="163"/>
        <v>188.30855999999997</v>
      </c>
      <c r="O183" s="177">
        <f t="shared" si="164"/>
        <v>226.45530919999996</v>
      </c>
      <c r="P183" s="129"/>
      <c r="Q183" s="64"/>
      <c r="R183" s="64"/>
      <c r="S183" s="64"/>
      <c r="T183" s="134"/>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c r="AQ183" s="64"/>
      <c r="AR183" s="64"/>
      <c r="AS183" s="64"/>
      <c r="AT183" s="64"/>
      <c r="AU183" s="64"/>
      <c r="AV183" s="64"/>
      <c r="AW183" s="64"/>
      <c r="AX183" s="64"/>
      <c r="AY183" s="64"/>
      <c r="AZ183" s="64"/>
      <c r="BA183" s="64"/>
      <c r="BB183" s="64"/>
      <c r="BC183" s="64"/>
      <c r="BD183" s="64"/>
      <c r="BE183" s="64"/>
      <c r="BF183" s="64"/>
      <c r="BG183" s="64"/>
      <c r="BH183" s="64"/>
      <c r="BI183" s="64"/>
      <c r="BJ183" s="64"/>
      <c r="BK183" s="64"/>
      <c r="BL183" s="64"/>
      <c r="BM183" s="64"/>
      <c r="BN183" s="64"/>
      <c r="BO183" s="64"/>
      <c r="BP183" s="64"/>
      <c r="BQ183" s="64"/>
      <c r="BR183" s="64"/>
      <c r="BS183" s="64"/>
      <c r="BT183" s="64"/>
      <c r="BU183" s="64"/>
      <c r="BV183" s="64"/>
      <c r="BW183" s="64"/>
      <c r="BX183" s="64"/>
      <c r="BY183" s="64"/>
      <c r="BZ183" s="64"/>
      <c r="CA183" s="64"/>
      <c r="CB183" s="64"/>
      <c r="CC183" s="64"/>
      <c r="CD183" s="64"/>
      <c r="CE183" s="64"/>
      <c r="CF183" s="64"/>
      <c r="CG183" s="64"/>
      <c r="CH183" s="64"/>
      <c r="CI183" s="64"/>
      <c r="CJ183" s="64"/>
      <c r="CK183" s="64"/>
      <c r="CL183" s="64"/>
      <c r="CM183" s="64"/>
      <c r="CN183" s="64"/>
      <c r="CO183" s="64"/>
      <c r="CP183" s="64"/>
      <c r="CQ183" s="64"/>
      <c r="CR183" s="64"/>
      <c r="CS183" s="64"/>
      <c r="CT183" s="64"/>
      <c r="CU183" s="64"/>
      <c r="CV183" s="64"/>
      <c r="CW183" s="64"/>
      <c r="CX183" s="64"/>
    </row>
    <row r="184" spans="1:102" s="120" customFormat="1" x14ac:dyDescent="0.2">
      <c r="A184" s="125" t="str">
        <f t="shared" si="132"/>
        <v/>
      </c>
      <c r="B184" s="178"/>
      <c r="C184" s="178"/>
      <c r="D184" s="179"/>
      <c r="E184" s="175"/>
      <c r="F184" s="176"/>
      <c r="G184" s="175"/>
      <c r="H184" s="6"/>
      <c r="I184" s="64"/>
      <c r="J184" s="64"/>
      <c r="K184" s="171"/>
      <c r="L184" s="134"/>
      <c r="M184" s="134"/>
      <c r="N184" s="137"/>
      <c r="O184" s="177"/>
      <c r="P184" s="129"/>
      <c r="Q184" s="64"/>
      <c r="R184" s="64"/>
      <c r="S184" s="64"/>
      <c r="T184" s="13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4"/>
      <c r="AW184" s="64"/>
      <c r="AX184" s="64"/>
      <c r="AY184" s="64"/>
      <c r="AZ184" s="64"/>
      <c r="BA184" s="64"/>
      <c r="BB184" s="64"/>
      <c r="BC184" s="64"/>
      <c r="BD184" s="64"/>
      <c r="BE184" s="64"/>
      <c r="BF184" s="64"/>
      <c r="BG184" s="64"/>
      <c r="BH184" s="64"/>
      <c r="BI184" s="64"/>
      <c r="BJ184" s="64"/>
      <c r="BK184" s="64"/>
      <c r="BL184" s="64"/>
      <c r="BM184" s="64"/>
      <c r="BN184" s="64"/>
      <c r="BO184" s="64"/>
      <c r="BP184" s="64"/>
      <c r="BQ184" s="64"/>
      <c r="BR184" s="64"/>
      <c r="BS184" s="64"/>
      <c r="BT184" s="64"/>
      <c r="BU184" s="64"/>
      <c r="BV184" s="64"/>
      <c r="BW184" s="64"/>
      <c r="BX184" s="64"/>
      <c r="BY184" s="64"/>
      <c r="BZ184" s="64"/>
      <c r="CA184" s="64"/>
      <c r="CB184" s="64"/>
      <c r="CC184" s="64"/>
      <c r="CD184" s="64"/>
      <c r="CE184" s="64"/>
      <c r="CF184" s="64"/>
      <c r="CG184" s="64"/>
      <c r="CH184" s="64"/>
      <c r="CI184" s="64"/>
      <c r="CJ184" s="64"/>
      <c r="CK184" s="64"/>
      <c r="CL184" s="64"/>
      <c r="CM184" s="64"/>
      <c r="CN184" s="64"/>
      <c r="CO184" s="64"/>
      <c r="CP184" s="64"/>
      <c r="CQ184" s="64"/>
      <c r="CR184" s="64"/>
      <c r="CS184" s="64"/>
      <c r="CT184" s="64"/>
      <c r="CU184" s="64"/>
      <c r="CV184" s="64"/>
      <c r="CW184" s="64"/>
      <c r="CX184" s="64"/>
    </row>
    <row r="185" spans="1:102" s="120" customFormat="1" x14ac:dyDescent="0.2">
      <c r="A185" s="125" t="str">
        <f t="shared" si="132"/>
        <v/>
      </c>
      <c r="B185" s="178"/>
      <c r="C185" s="178"/>
      <c r="D185" s="170" t="s">
        <v>188</v>
      </c>
      <c r="E185" s="175"/>
      <c r="F185" s="176"/>
      <c r="G185" s="175"/>
      <c r="H185" s="6"/>
      <c r="I185" s="64"/>
      <c r="J185" s="64"/>
      <c r="K185" s="171"/>
      <c r="L185" s="134" t="str">
        <f t="shared" ref="L185" si="165">IF(H185&lt;&gt;"",I185*K185,"")</f>
        <v/>
      </c>
      <c r="M185" s="134"/>
      <c r="N185" s="137"/>
      <c r="O185" s="177"/>
      <c r="P185" s="129"/>
      <c r="Q185" s="64"/>
      <c r="R185" s="64"/>
      <c r="S185" s="64"/>
      <c r="T185" s="134"/>
      <c r="U185" s="64"/>
      <c r="V185" s="64"/>
      <c r="W185" s="64"/>
      <c r="X185" s="64"/>
      <c r="Y185" s="64"/>
      <c r="Z185" s="64"/>
      <c r="AA185" s="64"/>
      <c r="AB185" s="64"/>
      <c r="AC185" s="64"/>
      <c r="AD185" s="64"/>
      <c r="AE185" s="64"/>
      <c r="AF185" s="64"/>
      <c r="AG185" s="64"/>
      <c r="AH185" s="64"/>
      <c r="AI185" s="64"/>
      <c r="AJ185" s="64"/>
      <c r="AK185" s="64"/>
      <c r="AL185" s="64"/>
      <c r="AM185" s="64"/>
      <c r="AN185" s="64"/>
      <c r="AO185" s="64"/>
      <c r="AP185" s="64"/>
      <c r="AQ185" s="64"/>
      <c r="AR185" s="64"/>
      <c r="AS185" s="64"/>
      <c r="AT185" s="64"/>
      <c r="AU185" s="64"/>
      <c r="AV185" s="64"/>
      <c r="AW185" s="64"/>
      <c r="AX185" s="64"/>
      <c r="AY185" s="64"/>
      <c r="AZ185" s="64"/>
      <c r="BA185" s="64"/>
      <c r="BB185" s="64"/>
      <c r="BC185" s="64"/>
      <c r="BD185" s="64"/>
      <c r="BE185" s="64"/>
      <c r="BF185" s="64"/>
      <c r="BG185" s="64"/>
      <c r="BH185" s="64"/>
      <c r="BI185" s="64"/>
      <c r="BJ185" s="64"/>
      <c r="BK185" s="64"/>
      <c r="BL185" s="64"/>
      <c r="BM185" s="64"/>
      <c r="BN185" s="64"/>
      <c r="BO185" s="64"/>
      <c r="BP185" s="64"/>
      <c r="BQ185" s="64"/>
      <c r="BR185" s="64"/>
      <c r="BS185" s="64"/>
      <c r="BT185" s="64"/>
      <c r="BU185" s="64"/>
      <c r="BV185" s="64"/>
      <c r="BW185" s="64"/>
      <c r="BX185" s="64"/>
      <c r="BY185" s="64"/>
      <c r="BZ185" s="64"/>
      <c r="CA185" s="64"/>
      <c r="CB185" s="64"/>
      <c r="CC185" s="64"/>
      <c r="CD185" s="64"/>
      <c r="CE185" s="64"/>
      <c r="CF185" s="64"/>
      <c r="CG185" s="64"/>
      <c r="CH185" s="64"/>
      <c r="CI185" s="64"/>
      <c r="CJ185" s="64"/>
      <c r="CK185" s="64"/>
      <c r="CL185" s="64"/>
      <c r="CM185" s="64"/>
      <c r="CN185" s="64"/>
      <c r="CO185" s="64"/>
      <c r="CP185" s="64"/>
      <c r="CQ185" s="64"/>
      <c r="CR185" s="64"/>
      <c r="CS185" s="64"/>
      <c r="CT185" s="64"/>
      <c r="CU185" s="64"/>
      <c r="CV185" s="64"/>
      <c r="CW185" s="64"/>
      <c r="CX185" s="64"/>
    </row>
    <row r="186" spans="1:102" s="120" customFormat="1" x14ac:dyDescent="0.2">
      <c r="A186" s="125" t="str">
        <f t="shared" si="132"/>
        <v/>
      </c>
      <c r="B186" s="178"/>
      <c r="C186" s="178"/>
      <c r="D186" s="179"/>
      <c r="E186" s="175"/>
      <c r="F186" s="176"/>
      <c r="G186" s="175"/>
      <c r="H186" s="6"/>
      <c r="I186" s="64"/>
      <c r="J186" s="64"/>
      <c r="K186" s="171"/>
      <c r="L186" s="134"/>
      <c r="M186" s="134"/>
      <c r="N186" s="137"/>
      <c r="O186" s="177"/>
      <c r="P186" s="129"/>
      <c r="Q186" s="64"/>
      <c r="R186" s="64"/>
      <c r="S186" s="64"/>
      <c r="T186" s="134"/>
      <c r="U186" s="64"/>
      <c r="V186" s="64"/>
      <c r="W186" s="64"/>
      <c r="X186" s="64"/>
      <c r="Y186" s="64"/>
      <c r="Z186" s="64"/>
      <c r="AA186" s="64"/>
      <c r="AB186" s="64"/>
      <c r="AC186" s="64"/>
      <c r="AD186" s="64"/>
      <c r="AE186" s="64"/>
      <c r="AF186" s="64"/>
      <c r="AG186" s="64"/>
      <c r="AH186" s="64"/>
      <c r="AI186" s="64"/>
      <c r="AJ186" s="64"/>
      <c r="AK186" s="64"/>
      <c r="AL186" s="64"/>
      <c r="AM186" s="64"/>
      <c r="AN186" s="64"/>
      <c r="AO186" s="64"/>
      <c r="AP186" s="64"/>
      <c r="AQ186" s="64"/>
      <c r="AR186" s="64"/>
      <c r="AS186" s="64"/>
      <c r="AT186" s="64"/>
      <c r="AU186" s="64"/>
      <c r="AV186" s="64"/>
      <c r="AW186" s="64"/>
      <c r="AX186" s="64"/>
      <c r="AY186" s="64"/>
      <c r="AZ186" s="64"/>
      <c r="BA186" s="64"/>
      <c r="BB186" s="64"/>
      <c r="BC186" s="64"/>
      <c r="BD186" s="64"/>
      <c r="BE186" s="64"/>
      <c r="BF186" s="64"/>
      <c r="BG186" s="64"/>
      <c r="BH186" s="64"/>
      <c r="BI186" s="64"/>
      <c r="BJ186" s="64"/>
      <c r="BK186" s="64"/>
      <c r="BL186" s="64"/>
      <c r="BM186" s="64"/>
      <c r="BN186" s="64"/>
      <c r="BO186" s="64"/>
      <c r="BP186" s="64"/>
      <c r="BQ186" s="64"/>
      <c r="BR186" s="64"/>
      <c r="BS186" s="64"/>
      <c r="BT186" s="64"/>
      <c r="BU186" s="64"/>
      <c r="BV186" s="64"/>
      <c r="BW186" s="64"/>
      <c r="BX186" s="64"/>
      <c r="BY186" s="64"/>
      <c r="BZ186" s="64"/>
      <c r="CA186" s="64"/>
      <c r="CB186" s="64"/>
      <c r="CC186" s="64"/>
      <c r="CD186" s="64"/>
      <c r="CE186" s="64"/>
      <c r="CF186" s="64"/>
      <c r="CG186" s="64"/>
      <c r="CH186" s="64"/>
      <c r="CI186" s="64"/>
      <c r="CJ186" s="64"/>
      <c r="CK186" s="64"/>
      <c r="CL186" s="64"/>
      <c r="CM186" s="64"/>
      <c r="CN186" s="64"/>
      <c r="CO186" s="64"/>
      <c r="CP186" s="64"/>
      <c r="CQ186" s="64"/>
      <c r="CR186" s="64"/>
      <c r="CS186" s="64"/>
      <c r="CT186" s="64"/>
      <c r="CU186" s="64"/>
      <c r="CV186" s="64"/>
      <c r="CW186" s="64"/>
      <c r="CX186" s="64"/>
    </row>
    <row r="187" spans="1:102" s="120" customFormat="1" x14ac:dyDescent="0.2">
      <c r="A187" s="125" t="str">
        <f t="shared" si="132"/>
        <v/>
      </c>
      <c r="B187" s="178"/>
      <c r="C187" s="178"/>
      <c r="D187" s="183" t="s">
        <v>202</v>
      </c>
      <c r="E187" s="175"/>
      <c r="F187" s="176"/>
      <c r="G187" s="175"/>
      <c r="H187" s="6"/>
      <c r="I187" s="64"/>
      <c r="J187" s="64"/>
      <c r="K187" s="171"/>
      <c r="L187" s="134"/>
      <c r="M187" s="134"/>
      <c r="N187" s="137"/>
      <c r="O187" s="177"/>
      <c r="P187" s="129"/>
      <c r="Q187" s="64"/>
      <c r="R187" s="64"/>
      <c r="S187" s="64"/>
      <c r="T187" s="134"/>
      <c r="U187" s="64"/>
      <c r="V187" s="64"/>
      <c r="W187" s="64"/>
      <c r="X187" s="64"/>
      <c r="Y187" s="64"/>
      <c r="Z187" s="64"/>
      <c r="AA187" s="64"/>
      <c r="AB187" s="64"/>
      <c r="AC187" s="64"/>
      <c r="AD187" s="64"/>
      <c r="AE187" s="64"/>
      <c r="AF187" s="64"/>
      <c r="AG187" s="64"/>
      <c r="AH187" s="64"/>
      <c r="AI187" s="64"/>
      <c r="AJ187" s="64"/>
      <c r="AK187" s="64"/>
      <c r="AL187" s="64"/>
      <c r="AM187" s="64"/>
      <c r="AN187" s="64"/>
      <c r="AO187" s="64"/>
      <c r="AP187" s="64"/>
      <c r="AQ187" s="64"/>
      <c r="AR187" s="64"/>
      <c r="AS187" s="64"/>
      <c r="AT187" s="64"/>
      <c r="AU187" s="64"/>
      <c r="AV187" s="64"/>
      <c r="AW187" s="64"/>
      <c r="AX187" s="64"/>
      <c r="AY187" s="64"/>
      <c r="AZ187" s="64"/>
      <c r="BA187" s="64"/>
      <c r="BB187" s="64"/>
      <c r="BC187" s="64"/>
      <c r="BD187" s="64"/>
      <c r="BE187" s="64"/>
      <c r="BF187" s="64"/>
      <c r="BG187" s="64"/>
      <c r="BH187" s="64"/>
      <c r="BI187" s="64"/>
      <c r="BJ187" s="64"/>
      <c r="BK187" s="64"/>
      <c r="BL187" s="64"/>
      <c r="BM187" s="64"/>
      <c r="BN187" s="64"/>
      <c r="BO187" s="64"/>
      <c r="BP187" s="64"/>
      <c r="BQ187" s="64"/>
      <c r="BR187" s="64"/>
      <c r="BS187" s="64"/>
      <c r="BT187" s="64"/>
      <c r="BU187" s="64"/>
      <c r="BV187" s="64"/>
      <c r="BW187" s="64"/>
      <c r="BX187" s="64"/>
      <c r="BY187" s="64"/>
      <c r="BZ187" s="64"/>
      <c r="CA187" s="64"/>
      <c r="CB187" s="64"/>
      <c r="CC187" s="64"/>
      <c r="CD187" s="64"/>
      <c r="CE187" s="64"/>
      <c r="CF187" s="64"/>
      <c r="CG187" s="64"/>
      <c r="CH187" s="64"/>
      <c r="CI187" s="64"/>
      <c r="CJ187" s="64"/>
      <c r="CK187" s="64"/>
      <c r="CL187" s="64"/>
      <c r="CM187" s="64"/>
      <c r="CN187" s="64"/>
      <c r="CO187" s="64"/>
      <c r="CP187" s="64"/>
      <c r="CQ187" s="64"/>
      <c r="CR187" s="64"/>
      <c r="CS187" s="64"/>
      <c r="CT187" s="64"/>
      <c r="CU187" s="64"/>
      <c r="CV187" s="64"/>
      <c r="CW187" s="64"/>
      <c r="CX187" s="64"/>
    </row>
    <row r="188" spans="1:102" s="120" customFormat="1" x14ac:dyDescent="0.2">
      <c r="A188" s="125" t="str">
        <f t="shared" si="132"/>
        <v/>
      </c>
      <c r="B188" s="178"/>
      <c r="C188" s="178"/>
      <c r="D188" s="187"/>
      <c r="E188" s="175"/>
      <c r="F188" s="176"/>
      <c r="G188" s="175"/>
      <c r="H188" s="6"/>
      <c r="I188" s="64"/>
      <c r="J188" s="64"/>
      <c r="K188" s="171"/>
      <c r="L188" s="134"/>
      <c r="M188" s="134"/>
      <c r="N188" s="137"/>
      <c r="O188" s="177"/>
      <c r="P188" s="129"/>
      <c r="Q188" s="64"/>
      <c r="R188" s="64"/>
      <c r="S188" s="64"/>
      <c r="T188" s="134"/>
      <c r="U188" s="64"/>
      <c r="V188" s="64"/>
      <c r="W188" s="64"/>
      <c r="X188" s="64"/>
      <c r="Y188" s="64"/>
      <c r="Z188" s="64"/>
      <c r="AA188" s="64"/>
      <c r="AB188" s="64"/>
      <c r="AC188" s="64"/>
      <c r="AD188" s="64"/>
      <c r="AE188" s="64"/>
      <c r="AF188" s="64"/>
      <c r="AG188" s="64"/>
      <c r="AH188" s="64"/>
      <c r="AI188" s="64"/>
      <c r="AJ188" s="64"/>
      <c r="AK188" s="64"/>
      <c r="AL188" s="64"/>
      <c r="AM188" s="64"/>
      <c r="AN188" s="64"/>
      <c r="AO188" s="64"/>
      <c r="AP188" s="64"/>
      <c r="AQ188" s="64"/>
      <c r="AR188" s="64"/>
      <c r="AS188" s="64"/>
      <c r="AT188" s="64"/>
      <c r="AU188" s="64"/>
      <c r="AV188" s="64"/>
      <c r="AW188" s="64"/>
      <c r="AX188" s="64"/>
      <c r="AY188" s="64"/>
      <c r="AZ188" s="64"/>
      <c r="BA188" s="64"/>
      <c r="BB188" s="64"/>
      <c r="BC188" s="64"/>
      <c r="BD188" s="64"/>
      <c r="BE188" s="64"/>
      <c r="BF188" s="64"/>
      <c r="BG188" s="64"/>
      <c r="BH188" s="64"/>
      <c r="BI188" s="64"/>
      <c r="BJ188" s="64"/>
      <c r="BK188" s="64"/>
      <c r="BL188" s="64"/>
      <c r="BM188" s="64"/>
      <c r="BN188" s="64"/>
      <c r="BO188" s="64"/>
      <c r="BP188" s="64"/>
      <c r="BQ188" s="64"/>
      <c r="BR188" s="64"/>
      <c r="BS188" s="64"/>
      <c r="BT188" s="64"/>
      <c r="BU188" s="64"/>
      <c r="BV188" s="64"/>
      <c r="BW188" s="64"/>
      <c r="BX188" s="64"/>
      <c r="BY188" s="64"/>
      <c r="BZ188" s="64"/>
      <c r="CA188" s="64"/>
      <c r="CB188" s="64"/>
      <c r="CC188" s="64"/>
      <c r="CD188" s="64"/>
      <c r="CE188" s="64"/>
      <c r="CF188" s="64"/>
      <c r="CG188" s="64"/>
      <c r="CH188" s="64"/>
      <c r="CI188" s="64"/>
      <c r="CJ188" s="64"/>
      <c r="CK188" s="64"/>
      <c r="CL188" s="64"/>
      <c r="CM188" s="64"/>
      <c r="CN188" s="64"/>
      <c r="CO188" s="64"/>
      <c r="CP188" s="64"/>
      <c r="CQ188" s="64"/>
      <c r="CR188" s="64"/>
      <c r="CS188" s="64"/>
      <c r="CT188" s="64"/>
      <c r="CU188" s="64"/>
      <c r="CV188" s="64"/>
      <c r="CW188" s="64"/>
      <c r="CX188" s="64"/>
    </row>
    <row r="189" spans="1:102" s="120" customFormat="1" ht="18" customHeight="1" x14ac:dyDescent="0.2">
      <c r="A189" s="125" t="str">
        <f t="shared" si="132"/>
        <v/>
      </c>
      <c r="B189" s="178"/>
      <c r="C189" s="178"/>
      <c r="D189" s="181" t="s">
        <v>161</v>
      </c>
      <c r="E189" s="175"/>
      <c r="F189" s="176"/>
      <c r="G189" s="175"/>
      <c r="H189" s="6"/>
      <c r="I189" s="64"/>
      <c r="J189" s="64"/>
      <c r="K189" s="171"/>
      <c r="L189" s="134"/>
      <c r="M189" s="134"/>
      <c r="N189" s="137"/>
      <c r="O189" s="177"/>
      <c r="P189" s="129"/>
      <c r="Q189" s="64"/>
      <c r="R189" s="64"/>
      <c r="S189" s="64"/>
      <c r="T189" s="134"/>
      <c r="U189" s="64"/>
      <c r="V189" s="64"/>
      <c r="W189" s="64"/>
      <c r="X189" s="64"/>
      <c r="Y189" s="64"/>
      <c r="Z189" s="64"/>
      <c r="AA189" s="64"/>
      <c r="AB189" s="64"/>
      <c r="AC189" s="64"/>
      <c r="AD189" s="64"/>
      <c r="AE189" s="64"/>
      <c r="AF189" s="64"/>
      <c r="AG189" s="64"/>
      <c r="AH189" s="64"/>
      <c r="AI189" s="64"/>
      <c r="AJ189" s="64"/>
      <c r="AK189" s="64"/>
      <c r="AL189" s="64"/>
      <c r="AM189" s="64"/>
      <c r="AN189" s="64"/>
      <c r="AO189" s="64"/>
      <c r="AP189" s="64"/>
      <c r="AQ189" s="64"/>
      <c r="AR189" s="64"/>
      <c r="AS189" s="64"/>
      <c r="AT189" s="64"/>
      <c r="AU189" s="64"/>
      <c r="AV189" s="64"/>
      <c r="AW189" s="64"/>
      <c r="AX189" s="64"/>
      <c r="AY189" s="64"/>
      <c r="AZ189" s="64"/>
      <c r="BA189" s="64"/>
      <c r="BB189" s="64"/>
      <c r="BC189" s="64"/>
      <c r="BD189" s="64"/>
      <c r="BE189" s="64"/>
      <c r="BF189" s="64"/>
      <c r="BG189" s="64"/>
      <c r="BH189" s="64"/>
      <c r="BI189" s="64"/>
      <c r="BJ189" s="64"/>
      <c r="BK189" s="64"/>
      <c r="BL189" s="64"/>
      <c r="BM189" s="64"/>
      <c r="BN189" s="64"/>
      <c r="BO189" s="64"/>
      <c r="BP189" s="64"/>
      <c r="BQ189" s="64"/>
      <c r="BR189" s="64"/>
      <c r="BS189" s="64"/>
      <c r="BT189" s="64"/>
      <c r="BU189" s="64"/>
      <c r="BV189" s="64"/>
      <c r="BW189" s="64"/>
      <c r="BX189" s="64"/>
      <c r="BY189" s="64"/>
      <c r="BZ189" s="64"/>
      <c r="CA189" s="64"/>
      <c r="CB189" s="64"/>
      <c r="CC189" s="64"/>
      <c r="CD189" s="64"/>
      <c r="CE189" s="64"/>
      <c r="CF189" s="64"/>
      <c r="CG189" s="64"/>
      <c r="CH189" s="64"/>
      <c r="CI189" s="64"/>
      <c r="CJ189" s="64"/>
      <c r="CK189" s="64"/>
      <c r="CL189" s="64"/>
      <c r="CM189" s="64"/>
      <c r="CN189" s="64"/>
      <c r="CO189" s="64"/>
      <c r="CP189" s="64"/>
      <c r="CQ189" s="64"/>
      <c r="CR189" s="64"/>
      <c r="CS189" s="64"/>
      <c r="CT189" s="64"/>
      <c r="CU189" s="64"/>
      <c r="CV189" s="64"/>
      <c r="CW189" s="64"/>
      <c r="CX189" s="64"/>
    </row>
    <row r="190" spans="1:102" s="120" customFormat="1" ht="18" customHeight="1" x14ac:dyDescent="0.2">
      <c r="A190" s="125">
        <f t="shared" si="132"/>
        <v>81</v>
      </c>
      <c r="B190" s="178" t="s">
        <v>200</v>
      </c>
      <c r="C190" s="178" t="s">
        <v>200</v>
      </c>
      <c r="D190" s="179" t="s">
        <v>162</v>
      </c>
      <c r="E190" s="175">
        <v>52.91</v>
      </c>
      <c r="F190" s="176">
        <v>0.05</v>
      </c>
      <c r="G190" s="175">
        <f t="shared" ref="G190:G198" si="166">E190+(E190*F190)</f>
        <v>55.555499999999995</v>
      </c>
      <c r="H190" s="6" t="s">
        <v>110</v>
      </c>
      <c r="I190" s="3">
        <v>0.16800000000000001</v>
      </c>
      <c r="J190" s="3">
        <f>I190*G190</f>
        <v>9.3333239999999993</v>
      </c>
      <c r="K190" s="171">
        <v>53.48</v>
      </c>
      <c r="L190" s="134">
        <f>K190*J190</f>
        <v>499.14616751999995</v>
      </c>
      <c r="M190" s="134">
        <v>16.631999999999998</v>
      </c>
      <c r="N190" s="137">
        <f>M190*G190</f>
        <v>923.99907599999983</v>
      </c>
      <c r="O190" s="177">
        <f>L190+N190</f>
        <v>1423.1452435199999</v>
      </c>
      <c r="P190" s="129"/>
      <c r="Q190" s="64"/>
      <c r="R190" s="64"/>
      <c r="S190" s="64"/>
      <c r="T190" s="134"/>
      <c r="U190" s="64"/>
      <c r="V190" s="64"/>
      <c r="W190" s="64"/>
      <c r="X190" s="64"/>
      <c r="Y190" s="64"/>
      <c r="Z190" s="64"/>
      <c r="AA190" s="64"/>
      <c r="AB190" s="64"/>
      <c r="AC190" s="64"/>
      <c r="AD190" s="64"/>
      <c r="AE190" s="64"/>
      <c r="AF190" s="64"/>
      <c r="AG190" s="64"/>
      <c r="AH190" s="64"/>
      <c r="AI190" s="64"/>
      <c r="AJ190" s="64"/>
      <c r="AK190" s="64"/>
      <c r="AL190" s="64"/>
      <c r="AM190" s="64"/>
      <c r="AN190" s="64"/>
      <c r="AO190" s="64"/>
      <c r="AP190" s="64"/>
      <c r="AQ190" s="64"/>
      <c r="AR190" s="64"/>
      <c r="AS190" s="64"/>
      <c r="AT190" s="64"/>
      <c r="AU190" s="64"/>
      <c r="AV190" s="64"/>
      <c r="AW190" s="64"/>
      <c r="AX190" s="64"/>
      <c r="AY190" s="64"/>
      <c r="AZ190" s="64"/>
      <c r="BA190" s="64"/>
      <c r="BB190" s="64"/>
      <c r="BC190" s="64"/>
      <c r="BD190" s="64"/>
      <c r="BE190" s="64"/>
      <c r="BF190" s="64"/>
      <c r="BG190" s="64"/>
      <c r="BH190" s="64"/>
      <c r="BI190" s="64"/>
      <c r="BJ190" s="64"/>
      <c r="BK190" s="64"/>
      <c r="BL190" s="64"/>
      <c r="BM190" s="64"/>
      <c r="BN190" s="64"/>
      <c r="BO190" s="64"/>
      <c r="BP190" s="64"/>
      <c r="BQ190" s="64"/>
      <c r="BR190" s="64"/>
      <c r="BS190" s="64"/>
      <c r="BT190" s="64"/>
      <c r="BU190" s="64"/>
      <c r="BV190" s="64"/>
      <c r="BW190" s="64"/>
      <c r="BX190" s="64"/>
      <c r="BY190" s="64"/>
      <c r="BZ190" s="64"/>
      <c r="CA190" s="64"/>
      <c r="CB190" s="64"/>
      <c r="CC190" s="64"/>
      <c r="CD190" s="64"/>
      <c r="CE190" s="64"/>
      <c r="CF190" s="64"/>
      <c r="CG190" s="64"/>
      <c r="CH190" s="64"/>
      <c r="CI190" s="64"/>
      <c r="CJ190" s="64"/>
      <c r="CK190" s="64"/>
      <c r="CL190" s="64"/>
      <c r="CM190" s="64"/>
      <c r="CN190" s="64"/>
      <c r="CO190" s="64"/>
      <c r="CP190" s="64"/>
      <c r="CQ190" s="64"/>
      <c r="CR190" s="64"/>
      <c r="CS190" s="64"/>
      <c r="CT190" s="64"/>
      <c r="CU190" s="64"/>
      <c r="CV190" s="64"/>
      <c r="CW190" s="64"/>
      <c r="CX190" s="64"/>
    </row>
    <row r="191" spans="1:102" s="120" customFormat="1" ht="18" customHeight="1" x14ac:dyDescent="0.2">
      <c r="A191" s="125">
        <f t="shared" si="132"/>
        <v>82</v>
      </c>
      <c r="B191" s="178" t="s">
        <v>200</v>
      </c>
      <c r="C191" s="178" t="s">
        <v>200</v>
      </c>
      <c r="D191" s="179" t="s">
        <v>163</v>
      </c>
      <c r="E191" s="175">
        <v>89.51</v>
      </c>
      <c r="F191" s="176">
        <v>0.05</v>
      </c>
      <c r="G191" s="175">
        <f t="shared" si="166"/>
        <v>93.985500000000002</v>
      </c>
      <c r="H191" s="6" t="s">
        <v>110</v>
      </c>
      <c r="I191" s="3">
        <v>0.28799999999999998</v>
      </c>
      <c r="J191" s="3">
        <f>I191*G191</f>
        <v>27.067823999999998</v>
      </c>
      <c r="K191" s="171">
        <v>53.48</v>
      </c>
      <c r="L191" s="134">
        <f>K191*J191</f>
        <v>1447.5872275199997</v>
      </c>
      <c r="M191" s="134">
        <v>28.511999999999993</v>
      </c>
      <c r="N191" s="137">
        <f>M191*G191</f>
        <v>2679.7145759999994</v>
      </c>
      <c r="O191" s="177">
        <f>L191+N191</f>
        <v>4127.3018035199993</v>
      </c>
      <c r="P191" s="129"/>
      <c r="Q191" s="64"/>
      <c r="R191" s="64"/>
      <c r="S191" s="64"/>
      <c r="T191" s="134"/>
      <c r="U191" s="64"/>
      <c r="V191" s="64"/>
      <c r="W191" s="64"/>
      <c r="X191" s="64"/>
      <c r="Y191" s="64"/>
      <c r="Z191" s="64"/>
      <c r="AA191" s="64"/>
      <c r="AB191" s="64"/>
      <c r="AC191" s="64"/>
      <c r="AD191" s="64"/>
      <c r="AE191" s="64"/>
      <c r="AF191" s="64"/>
      <c r="AG191" s="64"/>
      <c r="AH191" s="64"/>
      <c r="AI191" s="64"/>
      <c r="AJ191" s="64"/>
      <c r="AK191" s="64"/>
      <c r="AL191" s="64"/>
      <c r="AM191" s="64"/>
      <c r="AN191" s="64"/>
      <c r="AO191" s="64"/>
      <c r="AP191" s="64"/>
      <c r="AQ191" s="64"/>
      <c r="AR191" s="64"/>
      <c r="AS191" s="64"/>
      <c r="AT191" s="64"/>
      <c r="AU191" s="64"/>
      <c r="AV191" s="64"/>
      <c r="AW191" s="64"/>
      <c r="AX191" s="64"/>
      <c r="AY191" s="64"/>
      <c r="AZ191" s="64"/>
      <c r="BA191" s="64"/>
      <c r="BB191" s="64"/>
      <c r="BC191" s="64"/>
      <c r="BD191" s="64"/>
      <c r="BE191" s="64"/>
      <c r="BF191" s="64"/>
      <c r="BG191" s="64"/>
      <c r="BH191" s="64"/>
      <c r="BI191" s="64"/>
      <c r="BJ191" s="64"/>
      <c r="BK191" s="64"/>
      <c r="BL191" s="64"/>
      <c r="BM191" s="64"/>
      <c r="BN191" s="64"/>
      <c r="BO191" s="64"/>
      <c r="BP191" s="64"/>
      <c r="BQ191" s="64"/>
      <c r="BR191" s="64"/>
      <c r="BS191" s="64"/>
      <c r="BT191" s="64"/>
      <c r="BU191" s="64"/>
      <c r="BV191" s="64"/>
      <c r="BW191" s="64"/>
      <c r="BX191" s="64"/>
      <c r="BY191" s="64"/>
      <c r="BZ191" s="64"/>
      <c r="CA191" s="64"/>
      <c r="CB191" s="64"/>
      <c r="CC191" s="64"/>
      <c r="CD191" s="64"/>
      <c r="CE191" s="64"/>
      <c r="CF191" s="64"/>
      <c r="CG191" s="64"/>
      <c r="CH191" s="64"/>
      <c r="CI191" s="64"/>
      <c r="CJ191" s="64"/>
      <c r="CK191" s="64"/>
      <c r="CL191" s="64"/>
      <c r="CM191" s="64"/>
      <c r="CN191" s="64"/>
      <c r="CO191" s="64"/>
      <c r="CP191" s="64"/>
      <c r="CQ191" s="64"/>
      <c r="CR191" s="64"/>
      <c r="CS191" s="64"/>
      <c r="CT191" s="64"/>
      <c r="CU191" s="64"/>
      <c r="CV191" s="64"/>
      <c r="CW191" s="64"/>
      <c r="CX191" s="64"/>
    </row>
    <row r="192" spans="1:102" s="120" customFormat="1" x14ac:dyDescent="0.2">
      <c r="A192" s="125" t="str">
        <f t="shared" si="132"/>
        <v/>
      </c>
      <c r="B192" s="178"/>
      <c r="C192" s="178"/>
      <c r="D192" s="179"/>
      <c r="E192" s="175"/>
      <c r="F192" s="176"/>
      <c r="G192" s="175"/>
      <c r="H192" s="6"/>
      <c r="I192" s="3"/>
      <c r="J192" s="3"/>
      <c r="K192" s="171"/>
      <c r="L192" s="134"/>
      <c r="M192" s="134"/>
      <c r="N192" s="137"/>
      <c r="O192" s="177"/>
      <c r="P192" s="129"/>
      <c r="Q192" s="64"/>
      <c r="R192" s="64"/>
      <c r="S192" s="64"/>
      <c r="T192" s="134"/>
      <c r="U192" s="64"/>
      <c r="V192" s="64"/>
      <c r="W192" s="64"/>
      <c r="X192" s="64"/>
      <c r="Y192" s="64"/>
      <c r="Z192" s="64"/>
      <c r="AA192" s="64"/>
      <c r="AB192" s="64"/>
      <c r="AC192" s="64"/>
      <c r="AD192" s="64"/>
      <c r="AE192" s="64"/>
      <c r="AF192" s="64"/>
      <c r="AG192" s="64"/>
      <c r="AH192" s="64"/>
      <c r="AI192" s="64"/>
      <c r="AJ192" s="64"/>
      <c r="AK192" s="64"/>
      <c r="AL192" s="64"/>
      <c r="AM192" s="64"/>
      <c r="AN192" s="64"/>
      <c r="AO192" s="64"/>
      <c r="AP192" s="64"/>
      <c r="AQ192" s="64"/>
      <c r="AR192" s="64"/>
      <c r="AS192" s="64"/>
      <c r="AT192" s="64"/>
      <c r="AU192" s="64"/>
      <c r="AV192" s="64"/>
      <c r="AW192" s="64"/>
      <c r="AX192" s="64"/>
      <c r="AY192" s="64"/>
      <c r="AZ192" s="64"/>
      <c r="BA192" s="64"/>
      <c r="BB192" s="64"/>
      <c r="BC192" s="64"/>
      <c r="BD192" s="64"/>
      <c r="BE192" s="64"/>
      <c r="BF192" s="64"/>
      <c r="BG192" s="64"/>
      <c r="BH192" s="64"/>
      <c r="BI192" s="64"/>
      <c r="BJ192" s="64"/>
      <c r="BK192" s="64"/>
      <c r="BL192" s="64"/>
      <c r="BM192" s="64"/>
      <c r="BN192" s="64"/>
      <c r="BO192" s="64"/>
      <c r="BP192" s="64"/>
      <c r="BQ192" s="64"/>
      <c r="BR192" s="64"/>
      <c r="BS192" s="64"/>
      <c r="BT192" s="64"/>
      <c r="BU192" s="64"/>
      <c r="BV192" s="64"/>
      <c r="BW192" s="64"/>
      <c r="BX192" s="64"/>
      <c r="BY192" s="64"/>
      <c r="BZ192" s="64"/>
      <c r="CA192" s="64"/>
      <c r="CB192" s="64"/>
      <c r="CC192" s="64"/>
      <c r="CD192" s="64"/>
      <c r="CE192" s="64"/>
      <c r="CF192" s="64"/>
      <c r="CG192" s="64"/>
      <c r="CH192" s="64"/>
      <c r="CI192" s="64"/>
      <c r="CJ192" s="64"/>
      <c r="CK192" s="64"/>
      <c r="CL192" s="64"/>
      <c r="CM192" s="64"/>
      <c r="CN192" s="64"/>
      <c r="CO192" s="64"/>
      <c r="CP192" s="64"/>
      <c r="CQ192" s="64"/>
      <c r="CR192" s="64"/>
      <c r="CS192" s="64"/>
      <c r="CT192" s="64"/>
      <c r="CU192" s="64"/>
      <c r="CV192" s="64"/>
      <c r="CW192" s="64"/>
      <c r="CX192" s="64"/>
    </row>
    <row r="193" spans="1:102" s="120" customFormat="1" ht="18" customHeight="1" x14ac:dyDescent="0.2">
      <c r="A193" s="125">
        <f t="shared" si="132"/>
        <v>83</v>
      </c>
      <c r="B193" s="178" t="s">
        <v>200</v>
      </c>
      <c r="C193" s="178" t="s">
        <v>200</v>
      </c>
      <c r="D193" s="179" t="s">
        <v>164</v>
      </c>
      <c r="E193" s="175">
        <v>24.45</v>
      </c>
      <c r="F193" s="176">
        <v>0.05</v>
      </c>
      <c r="G193" s="175">
        <f t="shared" si="166"/>
        <v>25.672499999999999</v>
      </c>
      <c r="H193" s="6" t="s">
        <v>110</v>
      </c>
      <c r="I193" s="3">
        <v>0.16800000000000001</v>
      </c>
      <c r="J193" s="3">
        <f>I193*G193</f>
        <v>4.3129800000000005</v>
      </c>
      <c r="K193" s="171">
        <v>53.48</v>
      </c>
      <c r="L193" s="134">
        <f>K193*J193</f>
        <v>230.65817040000002</v>
      </c>
      <c r="M193" s="134">
        <v>16.631999999999998</v>
      </c>
      <c r="N193" s="137">
        <f>M193*G193</f>
        <v>426.98501999999996</v>
      </c>
      <c r="O193" s="177">
        <f>L193+N193</f>
        <v>657.64319039999998</v>
      </c>
      <c r="P193" s="129"/>
      <c r="Q193" s="64"/>
      <c r="R193" s="64"/>
      <c r="S193" s="64"/>
      <c r="T193" s="134"/>
      <c r="U193" s="64"/>
      <c r="V193" s="64"/>
      <c r="W193" s="64"/>
      <c r="X193" s="64"/>
      <c r="Y193" s="64"/>
      <c r="Z193" s="64"/>
      <c r="AA193" s="64"/>
      <c r="AB193" s="64"/>
      <c r="AC193" s="64"/>
      <c r="AD193" s="64"/>
      <c r="AE193" s="64"/>
      <c r="AF193" s="64"/>
      <c r="AG193" s="64"/>
      <c r="AH193" s="64"/>
      <c r="AI193" s="64"/>
      <c r="AJ193" s="64"/>
      <c r="AK193" s="64"/>
      <c r="AL193" s="64"/>
      <c r="AM193" s="64"/>
      <c r="AN193" s="64"/>
      <c r="AO193" s="64"/>
      <c r="AP193" s="64"/>
      <c r="AQ193" s="64"/>
      <c r="AR193" s="64"/>
      <c r="AS193" s="64"/>
      <c r="AT193" s="64"/>
      <c r="AU193" s="64"/>
      <c r="AV193" s="64"/>
      <c r="AW193" s="64"/>
      <c r="AX193" s="64"/>
      <c r="AY193" s="64"/>
      <c r="AZ193" s="64"/>
      <c r="BA193" s="64"/>
      <c r="BB193" s="64"/>
      <c r="BC193" s="64"/>
      <c r="BD193" s="64"/>
      <c r="BE193" s="64"/>
      <c r="BF193" s="64"/>
      <c r="BG193" s="64"/>
      <c r="BH193" s="64"/>
      <c r="BI193" s="64"/>
      <c r="BJ193" s="64"/>
      <c r="BK193" s="64"/>
      <c r="BL193" s="64"/>
      <c r="BM193" s="64"/>
      <c r="BN193" s="64"/>
      <c r="BO193" s="64"/>
      <c r="BP193" s="64"/>
      <c r="BQ193" s="64"/>
      <c r="BR193" s="64"/>
      <c r="BS193" s="64"/>
      <c r="BT193" s="64"/>
      <c r="BU193" s="64"/>
      <c r="BV193" s="64"/>
      <c r="BW193" s="64"/>
      <c r="BX193" s="64"/>
      <c r="BY193" s="64"/>
      <c r="BZ193" s="64"/>
      <c r="CA193" s="64"/>
      <c r="CB193" s="64"/>
      <c r="CC193" s="64"/>
      <c r="CD193" s="64"/>
      <c r="CE193" s="64"/>
      <c r="CF193" s="64"/>
      <c r="CG193" s="64"/>
      <c r="CH193" s="64"/>
      <c r="CI193" s="64"/>
      <c r="CJ193" s="64"/>
      <c r="CK193" s="64"/>
      <c r="CL193" s="64"/>
      <c r="CM193" s="64"/>
      <c r="CN193" s="64"/>
      <c r="CO193" s="64"/>
      <c r="CP193" s="64"/>
      <c r="CQ193" s="64"/>
      <c r="CR193" s="64"/>
      <c r="CS193" s="64"/>
      <c r="CT193" s="64"/>
      <c r="CU193" s="64"/>
      <c r="CV193" s="64"/>
      <c r="CW193" s="64"/>
      <c r="CX193" s="64"/>
    </row>
    <row r="194" spans="1:102" s="120" customFormat="1" ht="18" customHeight="1" x14ac:dyDescent="0.2">
      <c r="A194" s="125">
        <f t="shared" si="132"/>
        <v>84</v>
      </c>
      <c r="B194" s="178" t="s">
        <v>200</v>
      </c>
      <c r="C194" s="178" t="s">
        <v>200</v>
      </c>
      <c r="D194" s="179" t="s">
        <v>165</v>
      </c>
      <c r="E194" s="175">
        <v>6.39</v>
      </c>
      <c r="F194" s="176">
        <v>0.05</v>
      </c>
      <c r="G194" s="175">
        <f t="shared" si="166"/>
        <v>6.7094999999999994</v>
      </c>
      <c r="H194" s="6" t="s">
        <v>110</v>
      </c>
      <c r="I194" s="3">
        <v>0.28799999999999998</v>
      </c>
      <c r="J194" s="3">
        <f>I194*G194</f>
        <v>1.9323359999999996</v>
      </c>
      <c r="K194" s="171">
        <v>53.48</v>
      </c>
      <c r="L194" s="134">
        <f>K194*J194</f>
        <v>103.34132927999997</v>
      </c>
      <c r="M194" s="134">
        <v>28.511999999999993</v>
      </c>
      <c r="N194" s="137">
        <f>M194*G194</f>
        <v>191.30126399999995</v>
      </c>
      <c r="O194" s="177">
        <f>L194+N194</f>
        <v>294.64259327999991</v>
      </c>
      <c r="P194" s="129"/>
      <c r="Q194" s="64"/>
      <c r="R194" s="64"/>
      <c r="S194" s="64"/>
      <c r="T194" s="134"/>
      <c r="U194" s="64"/>
      <c r="V194" s="64"/>
      <c r="W194" s="64"/>
      <c r="X194" s="64"/>
      <c r="Y194" s="64"/>
      <c r="Z194" s="64"/>
      <c r="AA194" s="64"/>
      <c r="AB194" s="64"/>
      <c r="AC194" s="64"/>
      <c r="AD194" s="64"/>
      <c r="AE194" s="64"/>
      <c r="AF194" s="64"/>
      <c r="AG194" s="64"/>
      <c r="AH194" s="64"/>
      <c r="AI194" s="64"/>
      <c r="AJ194" s="64"/>
      <c r="AK194" s="64"/>
      <c r="AL194" s="64"/>
      <c r="AM194" s="64"/>
      <c r="AN194" s="64"/>
      <c r="AO194" s="64"/>
      <c r="AP194" s="64"/>
      <c r="AQ194" s="64"/>
      <c r="AR194" s="64"/>
      <c r="AS194" s="64"/>
      <c r="AT194" s="64"/>
      <c r="AU194" s="64"/>
      <c r="AV194" s="64"/>
      <c r="AW194" s="64"/>
      <c r="AX194" s="64"/>
      <c r="AY194" s="64"/>
      <c r="AZ194" s="64"/>
      <c r="BA194" s="64"/>
      <c r="BB194" s="64"/>
      <c r="BC194" s="64"/>
      <c r="BD194" s="64"/>
      <c r="BE194" s="64"/>
      <c r="BF194" s="64"/>
      <c r="BG194" s="64"/>
      <c r="BH194" s="64"/>
      <c r="BI194" s="64"/>
      <c r="BJ194" s="64"/>
      <c r="BK194" s="64"/>
      <c r="BL194" s="64"/>
      <c r="BM194" s="64"/>
      <c r="BN194" s="64"/>
      <c r="BO194" s="64"/>
      <c r="BP194" s="64"/>
      <c r="BQ194" s="64"/>
      <c r="BR194" s="64"/>
      <c r="BS194" s="64"/>
      <c r="BT194" s="64"/>
      <c r="BU194" s="64"/>
      <c r="BV194" s="64"/>
      <c r="BW194" s="64"/>
      <c r="BX194" s="64"/>
      <c r="BY194" s="64"/>
      <c r="BZ194" s="64"/>
      <c r="CA194" s="64"/>
      <c r="CB194" s="64"/>
      <c r="CC194" s="64"/>
      <c r="CD194" s="64"/>
      <c r="CE194" s="64"/>
      <c r="CF194" s="64"/>
      <c r="CG194" s="64"/>
      <c r="CH194" s="64"/>
      <c r="CI194" s="64"/>
      <c r="CJ194" s="64"/>
      <c r="CK194" s="64"/>
      <c r="CL194" s="64"/>
      <c r="CM194" s="64"/>
      <c r="CN194" s="64"/>
      <c r="CO194" s="64"/>
      <c r="CP194" s="64"/>
      <c r="CQ194" s="64"/>
      <c r="CR194" s="64"/>
      <c r="CS194" s="64"/>
      <c r="CT194" s="64"/>
      <c r="CU194" s="64"/>
      <c r="CV194" s="64"/>
      <c r="CW194" s="64"/>
      <c r="CX194" s="64"/>
    </row>
    <row r="195" spans="1:102" s="120" customFormat="1" x14ac:dyDescent="0.2">
      <c r="A195" s="125" t="str">
        <f t="shared" si="132"/>
        <v/>
      </c>
      <c r="B195" s="178"/>
      <c r="C195" s="178"/>
      <c r="D195" s="179"/>
      <c r="E195" s="175"/>
      <c r="F195" s="176"/>
      <c r="G195" s="175"/>
      <c r="H195" s="6"/>
      <c r="I195" s="3"/>
      <c r="J195" s="3"/>
      <c r="K195" s="171"/>
      <c r="L195" s="134"/>
      <c r="M195" s="134"/>
      <c r="N195" s="137"/>
      <c r="O195" s="177"/>
      <c r="P195" s="129"/>
      <c r="Q195" s="64"/>
      <c r="R195" s="64"/>
      <c r="S195" s="64"/>
      <c r="T195" s="134"/>
      <c r="U195" s="64"/>
      <c r="V195" s="64"/>
      <c r="W195" s="64"/>
      <c r="X195" s="64"/>
      <c r="Y195" s="64"/>
      <c r="Z195" s="64"/>
      <c r="AA195" s="64"/>
      <c r="AB195" s="64"/>
      <c r="AC195" s="64"/>
      <c r="AD195" s="64"/>
      <c r="AE195" s="64"/>
      <c r="AF195" s="64"/>
      <c r="AG195" s="64"/>
      <c r="AH195" s="64"/>
      <c r="AI195" s="64"/>
      <c r="AJ195" s="64"/>
      <c r="AK195" s="64"/>
      <c r="AL195" s="64"/>
      <c r="AM195" s="64"/>
      <c r="AN195" s="64"/>
      <c r="AO195" s="64"/>
      <c r="AP195" s="64"/>
      <c r="AQ195" s="64"/>
      <c r="AR195" s="64"/>
      <c r="AS195" s="64"/>
      <c r="AT195" s="64"/>
      <c r="AU195" s="64"/>
      <c r="AV195" s="64"/>
      <c r="AW195" s="64"/>
      <c r="AX195" s="64"/>
      <c r="AY195" s="64"/>
      <c r="AZ195" s="64"/>
      <c r="BA195" s="64"/>
      <c r="BB195" s="64"/>
      <c r="BC195" s="64"/>
      <c r="BD195" s="64"/>
      <c r="BE195" s="64"/>
      <c r="BF195" s="64"/>
      <c r="BG195" s="64"/>
      <c r="BH195" s="64"/>
      <c r="BI195" s="64"/>
      <c r="BJ195" s="64"/>
      <c r="BK195" s="64"/>
      <c r="BL195" s="64"/>
      <c r="BM195" s="64"/>
      <c r="BN195" s="64"/>
      <c r="BO195" s="64"/>
      <c r="BP195" s="64"/>
      <c r="BQ195" s="64"/>
      <c r="BR195" s="64"/>
      <c r="BS195" s="64"/>
      <c r="BT195" s="64"/>
      <c r="BU195" s="64"/>
      <c r="BV195" s="64"/>
      <c r="BW195" s="64"/>
      <c r="BX195" s="64"/>
      <c r="BY195" s="64"/>
      <c r="BZ195" s="64"/>
      <c r="CA195" s="64"/>
      <c r="CB195" s="64"/>
      <c r="CC195" s="64"/>
      <c r="CD195" s="64"/>
      <c r="CE195" s="64"/>
      <c r="CF195" s="64"/>
      <c r="CG195" s="64"/>
      <c r="CH195" s="64"/>
      <c r="CI195" s="64"/>
      <c r="CJ195" s="64"/>
      <c r="CK195" s="64"/>
      <c r="CL195" s="64"/>
      <c r="CM195" s="64"/>
      <c r="CN195" s="64"/>
      <c r="CO195" s="64"/>
      <c r="CP195" s="64"/>
      <c r="CQ195" s="64"/>
      <c r="CR195" s="64"/>
      <c r="CS195" s="64"/>
      <c r="CT195" s="64"/>
      <c r="CU195" s="64"/>
      <c r="CV195" s="64"/>
      <c r="CW195" s="64"/>
      <c r="CX195" s="64"/>
    </row>
    <row r="196" spans="1:102" s="120" customFormat="1" ht="18" customHeight="1" x14ac:dyDescent="0.2">
      <c r="A196" s="125">
        <f t="shared" si="132"/>
        <v>85</v>
      </c>
      <c r="B196" s="178" t="s">
        <v>200</v>
      </c>
      <c r="C196" s="178" t="s">
        <v>200</v>
      </c>
      <c r="D196" s="179" t="s">
        <v>166</v>
      </c>
      <c r="E196" s="175">
        <v>46.54</v>
      </c>
      <c r="F196" s="176">
        <v>0.05</v>
      </c>
      <c r="G196" s="175">
        <f t="shared" si="166"/>
        <v>48.866999999999997</v>
      </c>
      <c r="H196" s="6" t="s">
        <v>110</v>
      </c>
      <c r="I196" s="3">
        <v>0.13200000000000001</v>
      </c>
      <c r="J196" s="3">
        <f>I196*G196</f>
        <v>6.4504440000000001</v>
      </c>
      <c r="K196" s="171">
        <v>53.48</v>
      </c>
      <c r="L196" s="134">
        <f>K196*J196</f>
        <v>344.96974511999997</v>
      </c>
      <c r="M196" s="134">
        <v>13.067999999999998</v>
      </c>
      <c r="N196" s="137">
        <f>M196*G196</f>
        <v>638.59395599999982</v>
      </c>
      <c r="O196" s="177">
        <f>L196+N196</f>
        <v>983.56370111999979</v>
      </c>
      <c r="P196" s="129"/>
      <c r="Q196" s="64"/>
      <c r="R196" s="64"/>
      <c r="S196" s="64"/>
      <c r="T196" s="134"/>
      <c r="U196" s="64"/>
      <c r="V196" s="64"/>
      <c r="W196" s="64"/>
      <c r="X196" s="64"/>
      <c r="Y196" s="64"/>
      <c r="Z196" s="64"/>
      <c r="AA196" s="64"/>
      <c r="AB196" s="64"/>
      <c r="AC196" s="64"/>
      <c r="AD196" s="64"/>
      <c r="AE196" s="64"/>
      <c r="AF196" s="64"/>
      <c r="AG196" s="64"/>
      <c r="AH196" s="64"/>
      <c r="AI196" s="64"/>
      <c r="AJ196" s="64"/>
      <c r="AK196" s="64"/>
      <c r="AL196" s="64"/>
      <c r="AM196" s="64"/>
      <c r="AN196" s="64"/>
      <c r="AO196" s="64"/>
      <c r="AP196" s="64"/>
      <c r="AQ196" s="64"/>
      <c r="AR196" s="64"/>
      <c r="AS196" s="64"/>
      <c r="AT196" s="64"/>
      <c r="AU196" s="64"/>
      <c r="AV196" s="64"/>
      <c r="AW196" s="64"/>
      <c r="AX196" s="64"/>
      <c r="AY196" s="64"/>
      <c r="AZ196" s="64"/>
      <c r="BA196" s="64"/>
      <c r="BB196" s="64"/>
      <c r="BC196" s="64"/>
      <c r="BD196" s="64"/>
      <c r="BE196" s="64"/>
      <c r="BF196" s="64"/>
      <c r="BG196" s="64"/>
      <c r="BH196" s="64"/>
      <c r="BI196" s="64"/>
      <c r="BJ196" s="64"/>
      <c r="BK196" s="64"/>
      <c r="BL196" s="64"/>
      <c r="BM196" s="64"/>
      <c r="BN196" s="64"/>
      <c r="BO196" s="64"/>
      <c r="BP196" s="64"/>
      <c r="BQ196" s="64"/>
      <c r="BR196" s="64"/>
      <c r="BS196" s="64"/>
      <c r="BT196" s="64"/>
      <c r="BU196" s="64"/>
      <c r="BV196" s="64"/>
      <c r="BW196" s="64"/>
      <c r="BX196" s="64"/>
      <c r="BY196" s="64"/>
      <c r="BZ196" s="64"/>
      <c r="CA196" s="64"/>
      <c r="CB196" s="64"/>
      <c r="CC196" s="64"/>
      <c r="CD196" s="64"/>
      <c r="CE196" s="64"/>
      <c r="CF196" s="64"/>
      <c r="CG196" s="64"/>
      <c r="CH196" s="64"/>
      <c r="CI196" s="64"/>
      <c r="CJ196" s="64"/>
      <c r="CK196" s="64"/>
      <c r="CL196" s="64"/>
      <c r="CM196" s="64"/>
      <c r="CN196" s="64"/>
      <c r="CO196" s="64"/>
      <c r="CP196" s="64"/>
      <c r="CQ196" s="64"/>
      <c r="CR196" s="64"/>
      <c r="CS196" s="64"/>
      <c r="CT196" s="64"/>
      <c r="CU196" s="64"/>
      <c r="CV196" s="64"/>
      <c r="CW196" s="64"/>
      <c r="CX196" s="64"/>
    </row>
    <row r="197" spans="1:102" s="120" customFormat="1" ht="18" customHeight="1" x14ac:dyDescent="0.2">
      <c r="A197" s="125">
        <f t="shared" si="132"/>
        <v>86</v>
      </c>
      <c r="B197" s="178" t="s">
        <v>200</v>
      </c>
      <c r="C197" s="178" t="s">
        <v>200</v>
      </c>
      <c r="D197" s="179" t="s">
        <v>167</v>
      </c>
      <c r="E197" s="175">
        <v>25.04</v>
      </c>
      <c r="F197" s="176">
        <v>0.05</v>
      </c>
      <c r="G197" s="175">
        <f t="shared" si="166"/>
        <v>26.291999999999998</v>
      </c>
      <c r="H197" s="6" t="s">
        <v>110</v>
      </c>
      <c r="I197" s="3">
        <v>0.16800000000000001</v>
      </c>
      <c r="J197" s="3">
        <f>I197*G197</f>
        <v>4.4170559999999996</v>
      </c>
      <c r="K197" s="171">
        <v>53.48</v>
      </c>
      <c r="L197" s="134">
        <f>K197*J197</f>
        <v>236.22415487999996</v>
      </c>
      <c r="M197" s="134">
        <v>16.631999999999998</v>
      </c>
      <c r="N197" s="137">
        <f>M197*G197</f>
        <v>437.28854399999989</v>
      </c>
      <c r="O197" s="177">
        <f>L197+N197</f>
        <v>673.51269887999979</v>
      </c>
      <c r="P197" s="129"/>
      <c r="Q197" s="64"/>
      <c r="R197" s="64"/>
      <c r="S197" s="64"/>
      <c r="T197" s="134"/>
      <c r="U197" s="64"/>
      <c r="V197" s="64"/>
      <c r="W197" s="64"/>
      <c r="X197" s="64"/>
      <c r="Y197" s="64"/>
      <c r="Z197" s="64"/>
      <c r="AA197" s="64"/>
      <c r="AB197" s="64"/>
      <c r="AC197" s="64"/>
      <c r="AD197" s="64"/>
      <c r="AE197" s="64"/>
      <c r="AF197" s="64"/>
      <c r="AG197" s="64"/>
      <c r="AH197" s="64"/>
      <c r="AI197" s="64"/>
      <c r="AJ197" s="64"/>
      <c r="AK197" s="64"/>
      <c r="AL197" s="64"/>
      <c r="AM197" s="64"/>
      <c r="AN197" s="64"/>
      <c r="AO197" s="64"/>
      <c r="AP197" s="64"/>
      <c r="AQ197" s="64"/>
      <c r="AR197" s="64"/>
      <c r="AS197" s="64"/>
      <c r="AT197" s="64"/>
      <c r="AU197" s="64"/>
      <c r="AV197" s="64"/>
      <c r="AW197" s="64"/>
      <c r="AX197" s="64"/>
      <c r="AY197" s="64"/>
      <c r="AZ197" s="64"/>
      <c r="BA197" s="64"/>
      <c r="BB197" s="64"/>
      <c r="BC197" s="64"/>
      <c r="BD197" s="64"/>
      <c r="BE197" s="64"/>
      <c r="BF197" s="64"/>
      <c r="BG197" s="64"/>
      <c r="BH197" s="64"/>
      <c r="BI197" s="64"/>
      <c r="BJ197" s="64"/>
      <c r="BK197" s="64"/>
      <c r="BL197" s="64"/>
      <c r="BM197" s="64"/>
      <c r="BN197" s="64"/>
      <c r="BO197" s="64"/>
      <c r="BP197" s="64"/>
      <c r="BQ197" s="64"/>
      <c r="BR197" s="64"/>
      <c r="BS197" s="64"/>
      <c r="BT197" s="64"/>
      <c r="BU197" s="64"/>
      <c r="BV197" s="64"/>
      <c r="BW197" s="64"/>
      <c r="BX197" s="64"/>
      <c r="BY197" s="64"/>
      <c r="BZ197" s="64"/>
      <c r="CA197" s="64"/>
      <c r="CB197" s="64"/>
      <c r="CC197" s="64"/>
      <c r="CD197" s="64"/>
      <c r="CE197" s="64"/>
      <c r="CF197" s="64"/>
      <c r="CG197" s="64"/>
      <c r="CH197" s="64"/>
      <c r="CI197" s="64"/>
      <c r="CJ197" s="64"/>
      <c r="CK197" s="64"/>
      <c r="CL197" s="64"/>
      <c r="CM197" s="64"/>
      <c r="CN197" s="64"/>
      <c r="CO197" s="64"/>
      <c r="CP197" s="64"/>
      <c r="CQ197" s="64"/>
      <c r="CR197" s="64"/>
      <c r="CS197" s="64"/>
      <c r="CT197" s="64"/>
      <c r="CU197" s="64"/>
      <c r="CV197" s="64"/>
      <c r="CW197" s="64"/>
      <c r="CX197" s="64"/>
    </row>
    <row r="198" spans="1:102" s="120" customFormat="1" ht="18" customHeight="1" x14ac:dyDescent="0.2">
      <c r="A198" s="125">
        <f t="shared" si="132"/>
        <v>87</v>
      </c>
      <c r="B198" s="178" t="s">
        <v>200</v>
      </c>
      <c r="C198" s="178" t="s">
        <v>200</v>
      </c>
      <c r="D198" s="179" t="s">
        <v>168</v>
      </c>
      <c r="E198" s="175">
        <v>19.57</v>
      </c>
      <c r="F198" s="176">
        <v>0.05</v>
      </c>
      <c r="G198" s="175">
        <f t="shared" si="166"/>
        <v>20.548500000000001</v>
      </c>
      <c r="H198" s="6" t="s">
        <v>110</v>
      </c>
      <c r="I198" s="3">
        <v>0.252</v>
      </c>
      <c r="J198" s="3">
        <f>I198*G198</f>
        <v>5.1782219999999999</v>
      </c>
      <c r="K198" s="171">
        <v>53.48</v>
      </c>
      <c r="L198" s="134">
        <f>K198*J198</f>
        <v>276.93131255999998</v>
      </c>
      <c r="M198" s="134">
        <v>24.947999999999997</v>
      </c>
      <c r="N198" s="137">
        <f>M198*G198</f>
        <v>512.64397799999995</v>
      </c>
      <c r="O198" s="177">
        <f>L198+N198</f>
        <v>789.57529055999998</v>
      </c>
      <c r="P198" s="129"/>
      <c r="Q198" s="64"/>
      <c r="R198" s="64"/>
      <c r="S198" s="64"/>
      <c r="T198" s="134"/>
      <c r="U198" s="64"/>
      <c r="V198" s="64"/>
      <c r="W198" s="64"/>
      <c r="X198" s="64"/>
      <c r="Y198" s="64"/>
      <c r="Z198" s="64"/>
      <c r="AA198" s="64"/>
      <c r="AB198" s="64"/>
      <c r="AC198" s="64"/>
      <c r="AD198" s="64"/>
      <c r="AE198" s="64"/>
      <c r="AF198" s="64"/>
      <c r="AG198" s="64"/>
      <c r="AH198" s="64"/>
      <c r="AI198" s="64"/>
      <c r="AJ198" s="64"/>
      <c r="AK198" s="64"/>
      <c r="AL198" s="64"/>
      <c r="AM198" s="64"/>
      <c r="AN198" s="64"/>
      <c r="AO198" s="64"/>
      <c r="AP198" s="64"/>
      <c r="AQ198" s="64"/>
      <c r="AR198" s="64"/>
      <c r="AS198" s="64"/>
      <c r="AT198" s="64"/>
      <c r="AU198" s="64"/>
      <c r="AV198" s="64"/>
      <c r="AW198" s="64"/>
      <c r="AX198" s="64"/>
      <c r="AY198" s="64"/>
      <c r="AZ198" s="64"/>
      <c r="BA198" s="64"/>
      <c r="BB198" s="64"/>
      <c r="BC198" s="64"/>
      <c r="BD198" s="64"/>
      <c r="BE198" s="64"/>
      <c r="BF198" s="64"/>
      <c r="BG198" s="64"/>
      <c r="BH198" s="64"/>
      <c r="BI198" s="64"/>
      <c r="BJ198" s="64"/>
      <c r="BK198" s="64"/>
      <c r="BL198" s="64"/>
      <c r="BM198" s="64"/>
      <c r="BN198" s="64"/>
      <c r="BO198" s="64"/>
      <c r="BP198" s="64"/>
      <c r="BQ198" s="64"/>
      <c r="BR198" s="64"/>
      <c r="BS198" s="64"/>
      <c r="BT198" s="64"/>
      <c r="BU198" s="64"/>
      <c r="BV198" s="64"/>
      <c r="BW198" s="64"/>
      <c r="BX198" s="64"/>
      <c r="BY198" s="64"/>
      <c r="BZ198" s="64"/>
      <c r="CA198" s="64"/>
      <c r="CB198" s="64"/>
      <c r="CC198" s="64"/>
      <c r="CD198" s="64"/>
      <c r="CE198" s="64"/>
      <c r="CF198" s="64"/>
      <c r="CG198" s="64"/>
      <c r="CH198" s="64"/>
      <c r="CI198" s="64"/>
      <c r="CJ198" s="64"/>
      <c r="CK198" s="64"/>
      <c r="CL198" s="64"/>
      <c r="CM198" s="64"/>
      <c r="CN198" s="64"/>
      <c r="CO198" s="64"/>
      <c r="CP198" s="64"/>
      <c r="CQ198" s="64"/>
      <c r="CR198" s="64"/>
      <c r="CS198" s="64"/>
      <c r="CT198" s="64"/>
      <c r="CU198" s="64"/>
      <c r="CV198" s="64"/>
      <c r="CW198" s="64"/>
      <c r="CX198" s="64"/>
    </row>
    <row r="199" spans="1:102" s="120" customFormat="1" x14ac:dyDescent="0.2">
      <c r="A199" s="125" t="str">
        <f t="shared" si="132"/>
        <v/>
      </c>
      <c r="B199" s="178"/>
      <c r="C199" s="178"/>
      <c r="D199" s="179"/>
      <c r="E199" s="175"/>
      <c r="F199" s="176"/>
      <c r="G199" s="175"/>
      <c r="H199" s="6"/>
      <c r="I199" s="64"/>
      <c r="J199" s="64"/>
      <c r="K199" s="171"/>
      <c r="L199" s="134"/>
      <c r="M199" s="134"/>
      <c r="N199" s="137"/>
      <c r="O199" s="177"/>
      <c r="P199" s="129"/>
      <c r="Q199" s="64"/>
      <c r="R199" s="64"/>
      <c r="S199" s="64"/>
      <c r="T199" s="134"/>
      <c r="U199" s="64"/>
      <c r="V199" s="64"/>
      <c r="W199" s="64"/>
      <c r="X199" s="64"/>
      <c r="Y199" s="64"/>
      <c r="Z199" s="64"/>
      <c r="AA199" s="64"/>
      <c r="AB199" s="64"/>
      <c r="AC199" s="64"/>
      <c r="AD199" s="64"/>
      <c r="AE199" s="64"/>
      <c r="AF199" s="64"/>
      <c r="AG199" s="64"/>
      <c r="AH199" s="64"/>
      <c r="AI199" s="64"/>
      <c r="AJ199" s="64"/>
      <c r="AK199" s="64"/>
      <c r="AL199" s="64"/>
      <c r="AM199" s="64"/>
      <c r="AN199" s="64"/>
      <c r="AO199" s="64"/>
      <c r="AP199" s="64"/>
      <c r="AQ199" s="64"/>
      <c r="AR199" s="64"/>
      <c r="AS199" s="64"/>
      <c r="AT199" s="64"/>
      <c r="AU199" s="64"/>
      <c r="AV199" s="64"/>
      <c r="AW199" s="64"/>
      <c r="AX199" s="64"/>
      <c r="AY199" s="64"/>
      <c r="AZ199" s="64"/>
      <c r="BA199" s="64"/>
      <c r="BB199" s="64"/>
      <c r="BC199" s="64"/>
      <c r="BD199" s="64"/>
      <c r="BE199" s="64"/>
      <c r="BF199" s="64"/>
      <c r="BG199" s="64"/>
      <c r="BH199" s="64"/>
      <c r="BI199" s="64"/>
      <c r="BJ199" s="64"/>
      <c r="BK199" s="64"/>
      <c r="BL199" s="64"/>
      <c r="BM199" s="64"/>
      <c r="BN199" s="64"/>
      <c r="BO199" s="64"/>
      <c r="BP199" s="64"/>
      <c r="BQ199" s="64"/>
      <c r="BR199" s="64"/>
      <c r="BS199" s="64"/>
      <c r="BT199" s="64"/>
      <c r="BU199" s="64"/>
      <c r="BV199" s="64"/>
      <c r="BW199" s="64"/>
      <c r="BX199" s="64"/>
      <c r="BY199" s="64"/>
      <c r="BZ199" s="64"/>
      <c r="CA199" s="64"/>
      <c r="CB199" s="64"/>
      <c r="CC199" s="64"/>
      <c r="CD199" s="64"/>
      <c r="CE199" s="64"/>
      <c r="CF199" s="64"/>
      <c r="CG199" s="64"/>
      <c r="CH199" s="64"/>
      <c r="CI199" s="64"/>
      <c r="CJ199" s="64"/>
      <c r="CK199" s="64"/>
      <c r="CL199" s="64"/>
      <c r="CM199" s="64"/>
      <c r="CN199" s="64"/>
      <c r="CO199" s="64"/>
      <c r="CP199" s="64"/>
      <c r="CQ199" s="64"/>
      <c r="CR199" s="64"/>
      <c r="CS199" s="64"/>
      <c r="CT199" s="64"/>
      <c r="CU199" s="64"/>
      <c r="CV199" s="64"/>
      <c r="CW199" s="64"/>
      <c r="CX199" s="64"/>
    </row>
    <row r="200" spans="1:102" s="120" customFormat="1" ht="18" customHeight="1" x14ac:dyDescent="0.2">
      <c r="A200" s="125" t="str">
        <f t="shared" si="132"/>
        <v/>
      </c>
      <c r="B200" s="178"/>
      <c r="C200" s="178"/>
      <c r="D200" s="181" t="s">
        <v>133</v>
      </c>
      <c r="E200" s="175"/>
      <c r="F200" s="176"/>
      <c r="G200" s="175"/>
      <c r="H200" s="6"/>
      <c r="I200" s="64"/>
      <c r="J200" s="64"/>
      <c r="K200" s="171"/>
      <c r="L200" s="134"/>
      <c r="M200" s="134"/>
      <c r="N200" s="137"/>
      <c r="O200" s="177"/>
      <c r="P200" s="129"/>
      <c r="Q200" s="64"/>
      <c r="R200" s="64"/>
      <c r="S200" s="64"/>
      <c r="T200" s="134"/>
      <c r="U200" s="64"/>
      <c r="V200" s="64"/>
      <c r="W200" s="64"/>
      <c r="X200" s="64"/>
      <c r="Y200" s="64"/>
      <c r="Z200" s="64"/>
      <c r="AA200" s="64"/>
      <c r="AB200" s="64"/>
      <c r="AC200" s="64"/>
      <c r="AD200" s="64"/>
      <c r="AE200" s="64"/>
      <c r="AF200" s="64"/>
      <c r="AG200" s="64"/>
      <c r="AH200" s="64"/>
      <c r="AI200" s="64"/>
      <c r="AJ200" s="64"/>
      <c r="AK200" s="64"/>
      <c r="AL200" s="64"/>
      <c r="AM200" s="64"/>
      <c r="AN200" s="64"/>
      <c r="AO200" s="64"/>
      <c r="AP200" s="64"/>
      <c r="AQ200" s="64"/>
      <c r="AR200" s="64"/>
      <c r="AS200" s="64"/>
      <c r="AT200" s="64"/>
      <c r="AU200" s="64"/>
      <c r="AV200" s="64"/>
      <c r="AW200" s="64"/>
      <c r="AX200" s="64"/>
      <c r="AY200" s="64"/>
      <c r="AZ200" s="64"/>
      <c r="BA200" s="64"/>
      <c r="BB200" s="64"/>
      <c r="BC200" s="64"/>
      <c r="BD200" s="64"/>
      <c r="BE200" s="64"/>
      <c r="BF200" s="64"/>
      <c r="BG200" s="64"/>
      <c r="BH200" s="64"/>
      <c r="BI200" s="64"/>
      <c r="BJ200" s="64"/>
      <c r="BK200" s="64"/>
      <c r="BL200" s="64"/>
      <c r="BM200" s="64"/>
      <c r="BN200" s="64"/>
      <c r="BO200" s="64"/>
      <c r="BP200" s="64"/>
      <c r="BQ200" s="64"/>
      <c r="BR200" s="64"/>
      <c r="BS200" s="64"/>
      <c r="BT200" s="64"/>
      <c r="BU200" s="64"/>
      <c r="BV200" s="64"/>
      <c r="BW200" s="64"/>
      <c r="BX200" s="64"/>
      <c r="BY200" s="64"/>
      <c r="BZ200" s="64"/>
      <c r="CA200" s="64"/>
      <c r="CB200" s="64"/>
      <c r="CC200" s="64"/>
      <c r="CD200" s="64"/>
      <c r="CE200" s="64"/>
      <c r="CF200" s="64"/>
      <c r="CG200" s="64"/>
      <c r="CH200" s="64"/>
      <c r="CI200" s="64"/>
      <c r="CJ200" s="64"/>
      <c r="CK200" s="64"/>
      <c r="CL200" s="64"/>
      <c r="CM200" s="64"/>
      <c r="CN200" s="64"/>
      <c r="CO200" s="64"/>
      <c r="CP200" s="64"/>
      <c r="CQ200" s="64"/>
      <c r="CR200" s="64"/>
      <c r="CS200" s="64"/>
      <c r="CT200" s="64"/>
      <c r="CU200" s="64"/>
      <c r="CV200" s="64"/>
      <c r="CW200" s="64"/>
      <c r="CX200" s="64"/>
    </row>
    <row r="201" spans="1:102" s="120" customFormat="1" ht="18" customHeight="1" x14ac:dyDescent="0.2">
      <c r="A201" s="125">
        <f t="shared" si="132"/>
        <v>88</v>
      </c>
      <c r="B201" s="178" t="s">
        <v>200</v>
      </c>
      <c r="C201" s="178" t="s">
        <v>200</v>
      </c>
      <c r="D201" s="179" t="s">
        <v>169</v>
      </c>
      <c r="E201" s="175">
        <v>6</v>
      </c>
      <c r="F201" s="176">
        <v>0</v>
      </c>
      <c r="G201" s="175">
        <f t="shared" ref="G201:G202" si="167">E201+(E201*F201)</f>
        <v>6</v>
      </c>
      <c r="H201" s="6" t="s">
        <v>111</v>
      </c>
      <c r="I201" s="3">
        <v>0.66328999999999994</v>
      </c>
      <c r="J201" s="3">
        <f>I201*G201</f>
        <v>3.9797399999999996</v>
      </c>
      <c r="K201" s="171">
        <v>53.48</v>
      </c>
      <c r="L201" s="134">
        <f>K201*J201</f>
        <v>212.83649519999997</v>
      </c>
      <c r="M201" s="134">
        <v>175.10855999999998</v>
      </c>
      <c r="N201" s="137">
        <f>M201*G201</f>
        <v>1050.6513599999998</v>
      </c>
      <c r="O201" s="177">
        <f>L201+N201</f>
        <v>1263.4878551999998</v>
      </c>
      <c r="P201" s="129"/>
      <c r="Q201" s="64"/>
      <c r="R201" s="64"/>
      <c r="S201" s="64"/>
      <c r="T201" s="134"/>
      <c r="U201" s="64"/>
      <c r="V201" s="64"/>
      <c r="W201" s="64"/>
      <c r="X201" s="64"/>
      <c r="Y201" s="64"/>
      <c r="Z201" s="64"/>
      <c r="AA201" s="64"/>
      <c r="AB201" s="64"/>
      <c r="AC201" s="64"/>
      <c r="AD201" s="64"/>
      <c r="AE201" s="64"/>
      <c r="AF201" s="64"/>
      <c r="AG201" s="64"/>
      <c r="AH201" s="64"/>
      <c r="AI201" s="64"/>
      <c r="AJ201" s="64"/>
      <c r="AK201" s="64"/>
      <c r="AL201" s="64"/>
      <c r="AM201" s="64"/>
      <c r="AN201" s="64"/>
      <c r="AO201" s="64"/>
      <c r="AP201" s="64"/>
      <c r="AQ201" s="64"/>
      <c r="AR201" s="64"/>
      <c r="AS201" s="64"/>
      <c r="AT201" s="64"/>
      <c r="AU201" s="64"/>
      <c r="AV201" s="64"/>
      <c r="AW201" s="64"/>
      <c r="AX201" s="64"/>
      <c r="AY201" s="64"/>
      <c r="AZ201" s="64"/>
      <c r="BA201" s="64"/>
      <c r="BB201" s="64"/>
      <c r="BC201" s="64"/>
      <c r="BD201" s="64"/>
      <c r="BE201" s="64"/>
      <c r="BF201" s="64"/>
      <c r="BG201" s="64"/>
      <c r="BH201" s="64"/>
      <c r="BI201" s="64"/>
      <c r="BJ201" s="64"/>
      <c r="BK201" s="64"/>
      <c r="BL201" s="64"/>
      <c r="BM201" s="64"/>
      <c r="BN201" s="64"/>
      <c r="BO201" s="64"/>
      <c r="BP201" s="64"/>
      <c r="BQ201" s="64"/>
      <c r="BR201" s="64"/>
      <c r="BS201" s="64"/>
      <c r="BT201" s="64"/>
      <c r="BU201" s="64"/>
      <c r="BV201" s="64"/>
      <c r="BW201" s="64"/>
      <c r="BX201" s="64"/>
      <c r="BY201" s="64"/>
      <c r="BZ201" s="64"/>
      <c r="CA201" s="64"/>
      <c r="CB201" s="64"/>
      <c r="CC201" s="64"/>
      <c r="CD201" s="64"/>
      <c r="CE201" s="64"/>
      <c r="CF201" s="64"/>
      <c r="CG201" s="64"/>
      <c r="CH201" s="64"/>
      <c r="CI201" s="64"/>
      <c r="CJ201" s="64"/>
      <c r="CK201" s="64"/>
      <c r="CL201" s="64"/>
      <c r="CM201" s="64"/>
      <c r="CN201" s="64"/>
      <c r="CO201" s="64"/>
      <c r="CP201" s="64"/>
      <c r="CQ201" s="64"/>
      <c r="CR201" s="64"/>
      <c r="CS201" s="64"/>
      <c r="CT201" s="64"/>
      <c r="CU201" s="64"/>
      <c r="CV201" s="64"/>
      <c r="CW201" s="64"/>
      <c r="CX201" s="64"/>
    </row>
    <row r="202" spans="1:102" s="120" customFormat="1" ht="18" customHeight="1" x14ac:dyDescent="0.2">
      <c r="A202" s="125">
        <f t="shared" si="132"/>
        <v>89</v>
      </c>
      <c r="B202" s="178" t="s">
        <v>200</v>
      </c>
      <c r="C202" s="178" t="s">
        <v>200</v>
      </c>
      <c r="D202" s="179" t="s">
        <v>185</v>
      </c>
      <c r="E202" s="175">
        <v>6</v>
      </c>
      <c r="F202" s="176">
        <v>0</v>
      </c>
      <c r="G202" s="175">
        <f t="shared" si="167"/>
        <v>6</v>
      </c>
      <c r="H202" s="6" t="s">
        <v>111</v>
      </c>
      <c r="I202" s="3">
        <v>0.22829000000000002</v>
      </c>
      <c r="J202" s="3">
        <f>I202*G202</f>
        <v>1.3697400000000002</v>
      </c>
      <c r="K202" s="171">
        <v>53.48</v>
      </c>
      <c r="L202" s="134">
        <f>K202*J202</f>
        <v>73.25369520000001</v>
      </c>
      <c r="M202" s="134">
        <v>60.268560000000001</v>
      </c>
      <c r="N202" s="137">
        <f>M202*G202</f>
        <v>361.61135999999999</v>
      </c>
      <c r="O202" s="177">
        <f>L202+N202</f>
        <v>434.86505520000003</v>
      </c>
      <c r="P202" s="129"/>
      <c r="Q202" s="64"/>
      <c r="R202" s="64"/>
      <c r="S202" s="64"/>
      <c r="T202" s="134"/>
      <c r="U202" s="64"/>
      <c r="V202" s="64"/>
      <c r="W202" s="64"/>
      <c r="X202" s="64"/>
      <c r="Y202" s="64"/>
      <c r="Z202" s="64"/>
      <c r="AA202" s="64"/>
      <c r="AB202" s="64"/>
      <c r="AC202" s="64"/>
      <c r="AD202" s="64"/>
      <c r="AE202" s="64"/>
      <c r="AF202" s="64"/>
      <c r="AG202" s="64"/>
      <c r="AH202" s="64"/>
      <c r="AI202" s="64"/>
      <c r="AJ202" s="64"/>
      <c r="AK202" s="64"/>
      <c r="AL202" s="64"/>
      <c r="AM202" s="64"/>
      <c r="AN202" s="64"/>
      <c r="AO202" s="64"/>
      <c r="AP202" s="64"/>
      <c r="AQ202" s="64"/>
      <c r="AR202" s="64"/>
      <c r="AS202" s="64"/>
      <c r="AT202" s="64"/>
      <c r="AU202" s="64"/>
      <c r="AV202" s="64"/>
      <c r="AW202" s="64"/>
      <c r="AX202" s="64"/>
      <c r="AY202" s="64"/>
      <c r="AZ202" s="64"/>
      <c r="BA202" s="64"/>
      <c r="BB202" s="64"/>
      <c r="BC202" s="64"/>
      <c r="BD202" s="64"/>
      <c r="BE202" s="64"/>
      <c r="BF202" s="64"/>
      <c r="BG202" s="64"/>
      <c r="BH202" s="64"/>
      <c r="BI202" s="64"/>
      <c r="BJ202" s="64"/>
      <c r="BK202" s="64"/>
      <c r="BL202" s="64"/>
      <c r="BM202" s="64"/>
      <c r="BN202" s="64"/>
      <c r="BO202" s="64"/>
      <c r="BP202" s="64"/>
      <c r="BQ202" s="64"/>
      <c r="BR202" s="64"/>
      <c r="BS202" s="64"/>
      <c r="BT202" s="64"/>
      <c r="BU202" s="64"/>
      <c r="BV202" s="64"/>
      <c r="BW202" s="64"/>
      <c r="BX202" s="64"/>
      <c r="BY202" s="64"/>
      <c r="BZ202" s="64"/>
      <c r="CA202" s="64"/>
      <c r="CB202" s="64"/>
      <c r="CC202" s="64"/>
      <c r="CD202" s="64"/>
      <c r="CE202" s="64"/>
      <c r="CF202" s="64"/>
      <c r="CG202" s="64"/>
      <c r="CH202" s="64"/>
      <c r="CI202" s="64"/>
      <c r="CJ202" s="64"/>
      <c r="CK202" s="64"/>
      <c r="CL202" s="64"/>
      <c r="CM202" s="64"/>
      <c r="CN202" s="64"/>
      <c r="CO202" s="64"/>
      <c r="CP202" s="64"/>
      <c r="CQ202" s="64"/>
      <c r="CR202" s="64"/>
      <c r="CS202" s="64"/>
      <c r="CT202" s="64"/>
      <c r="CU202" s="64"/>
      <c r="CV202" s="64"/>
      <c r="CW202" s="64"/>
      <c r="CX202" s="64"/>
    </row>
    <row r="203" spans="1:102" s="120" customFormat="1" ht="18" customHeight="1" x14ac:dyDescent="0.2">
      <c r="A203" s="125">
        <f t="shared" si="132"/>
        <v>90</v>
      </c>
      <c r="B203" s="178" t="s">
        <v>200</v>
      </c>
      <c r="C203" s="178" t="s">
        <v>200</v>
      </c>
      <c r="D203" s="179" t="s">
        <v>186</v>
      </c>
      <c r="E203" s="175">
        <v>6</v>
      </c>
      <c r="F203" s="176">
        <v>0</v>
      </c>
      <c r="G203" s="175">
        <f t="shared" ref="G203:G217" si="168">E203+(E203*F203)</f>
        <v>6</v>
      </c>
      <c r="H203" s="6" t="s">
        <v>111</v>
      </c>
      <c r="I203" s="3">
        <v>0.19290000000000002</v>
      </c>
      <c r="J203" s="3">
        <f>I203*G203</f>
        <v>1.1574</v>
      </c>
      <c r="K203" s="171">
        <v>53.48</v>
      </c>
      <c r="L203" s="134">
        <f>K203*J203</f>
        <v>61.897751999999997</v>
      </c>
      <c r="M203" s="134">
        <v>50.925599999999996</v>
      </c>
      <c r="N203" s="137">
        <f>M203*G203</f>
        <v>305.55359999999996</v>
      </c>
      <c r="O203" s="177">
        <f>L203+N203</f>
        <v>367.45135199999993</v>
      </c>
      <c r="P203" s="129"/>
      <c r="Q203" s="64"/>
      <c r="R203" s="64"/>
      <c r="S203" s="64"/>
      <c r="T203" s="134"/>
      <c r="U203" s="64"/>
      <c r="V203" s="64"/>
      <c r="W203" s="64"/>
      <c r="X203" s="64"/>
      <c r="Y203" s="64"/>
      <c r="Z203" s="64"/>
      <c r="AA203" s="64"/>
      <c r="AB203" s="64"/>
      <c r="AC203" s="64"/>
      <c r="AD203" s="64"/>
      <c r="AE203" s="64"/>
      <c r="AF203" s="64"/>
      <c r="AG203" s="64"/>
      <c r="AH203" s="64"/>
      <c r="AI203" s="64"/>
      <c r="AJ203" s="64"/>
      <c r="AK203" s="64"/>
      <c r="AL203" s="64"/>
      <c r="AM203" s="64"/>
      <c r="AN203" s="64"/>
      <c r="AO203" s="64"/>
      <c r="AP203" s="64"/>
      <c r="AQ203" s="64"/>
      <c r="AR203" s="64"/>
      <c r="AS203" s="64"/>
      <c r="AT203" s="64"/>
      <c r="AU203" s="64"/>
      <c r="AV203" s="64"/>
      <c r="AW203" s="64"/>
      <c r="AX203" s="64"/>
      <c r="AY203" s="64"/>
      <c r="AZ203" s="64"/>
      <c r="BA203" s="64"/>
      <c r="BB203" s="64"/>
      <c r="BC203" s="64"/>
      <c r="BD203" s="64"/>
      <c r="BE203" s="64"/>
      <c r="BF203" s="64"/>
      <c r="BG203" s="64"/>
      <c r="BH203" s="64"/>
      <c r="BI203" s="64"/>
      <c r="BJ203" s="64"/>
      <c r="BK203" s="64"/>
      <c r="BL203" s="64"/>
      <c r="BM203" s="64"/>
      <c r="BN203" s="64"/>
      <c r="BO203" s="64"/>
      <c r="BP203" s="64"/>
      <c r="BQ203" s="64"/>
      <c r="BR203" s="64"/>
      <c r="BS203" s="64"/>
      <c r="BT203" s="64"/>
      <c r="BU203" s="64"/>
      <c r="BV203" s="64"/>
      <c r="BW203" s="64"/>
      <c r="BX203" s="64"/>
      <c r="BY203" s="64"/>
      <c r="BZ203" s="64"/>
      <c r="CA203" s="64"/>
      <c r="CB203" s="64"/>
      <c r="CC203" s="64"/>
      <c r="CD203" s="64"/>
      <c r="CE203" s="64"/>
      <c r="CF203" s="64"/>
      <c r="CG203" s="64"/>
      <c r="CH203" s="64"/>
      <c r="CI203" s="64"/>
      <c r="CJ203" s="64"/>
      <c r="CK203" s="64"/>
      <c r="CL203" s="64"/>
      <c r="CM203" s="64"/>
      <c r="CN203" s="64"/>
      <c r="CO203" s="64"/>
      <c r="CP203" s="64"/>
      <c r="CQ203" s="64"/>
      <c r="CR203" s="64"/>
      <c r="CS203" s="64"/>
      <c r="CT203" s="64"/>
      <c r="CU203" s="64"/>
      <c r="CV203" s="64"/>
      <c r="CW203" s="64"/>
      <c r="CX203" s="64"/>
    </row>
    <row r="204" spans="1:102" s="120" customFormat="1" ht="18" customHeight="1" x14ac:dyDescent="0.2">
      <c r="A204" s="125">
        <f t="shared" si="132"/>
        <v>91</v>
      </c>
      <c r="B204" s="178" t="s">
        <v>200</v>
      </c>
      <c r="C204" s="178" t="s">
        <v>200</v>
      </c>
      <c r="D204" s="179" t="s">
        <v>187</v>
      </c>
      <c r="E204" s="175">
        <v>6</v>
      </c>
      <c r="F204" s="176">
        <v>0</v>
      </c>
      <c r="G204" s="175">
        <f t="shared" ref="G204" si="169">E204+(E204*F204)</f>
        <v>6</v>
      </c>
      <c r="H204" s="6" t="s">
        <v>111</v>
      </c>
      <c r="I204" s="3">
        <v>0.17825750000000001</v>
      </c>
      <c r="J204" s="3">
        <f t="shared" ref="J204" si="170">I204*G204</f>
        <v>1.0695450000000002</v>
      </c>
      <c r="K204" s="171">
        <v>53.48</v>
      </c>
      <c r="L204" s="134">
        <f t="shared" ref="L204" si="171">K204*J204</f>
        <v>57.199266600000009</v>
      </c>
      <c r="M204" s="134">
        <v>47.059979999999996</v>
      </c>
      <c r="N204" s="137">
        <f t="shared" ref="N204" si="172">M204*G204</f>
        <v>282.35987999999998</v>
      </c>
      <c r="O204" s="177">
        <f t="shared" ref="O204" si="173">L204+N204</f>
        <v>339.55914659999996</v>
      </c>
      <c r="P204" s="129"/>
      <c r="Q204" s="64"/>
      <c r="R204" s="64"/>
      <c r="S204" s="64"/>
      <c r="T204" s="134"/>
      <c r="U204" s="64"/>
      <c r="V204" s="64"/>
      <c r="W204" s="64"/>
      <c r="X204" s="64"/>
      <c r="Y204" s="64"/>
      <c r="Z204" s="64"/>
      <c r="AA204" s="64"/>
      <c r="AB204" s="64"/>
      <c r="AC204" s="64"/>
      <c r="AD204" s="64"/>
      <c r="AE204" s="64"/>
      <c r="AF204" s="64"/>
      <c r="AG204" s="64"/>
      <c r="AH204" s="64"/>
      <c r="AI204" s="64"/>
      <c r="AJ204" s="64"/>
      <c r="AK204" s="64"/>
      <c r="AL204" s="64"/>
      <c r="AM204" s="64"/>
      <c r="AN204" s="64"/>
      <c r="AO204" s="64"/>
      <c r="AP204" s="64"/>
      <c r="AQ204" s="64"/>
      <c r="AR204" s="64"/>
      <c r="AS204" s="64"/>
      <c r="AT204" s="64"/>
      <c r="AU204" s="64"/>
      <c r="AV204" s="64"/>
      <c r="AW204" s="64"/>
      <c r="AX204" s="64"/>
      <c r="AY204" s="64"/>
      <c r="AZ204" s="64"/>
      <c r="BA204" s="64"/>
      <c r="BB204" s="64"/>
      <c r="BC204" s="64"/>
      <c r="BD204" s="64"/>
      <c r="BE204" s="64"/>
      <c r="BF204" s="64"/>
      <c r="BG204" s="64"/>
      <c r="BH204" s="64"/>
      <c r="BI204" s="64"/>
      <c r="BJ204" s="64"/>
      <c r="BK204" s="64"/>
      <c r="BL204" s="64"/>
      <c r="BM204" s="64"/>
      <c r="BN204" s="64"/>
      <c r="BO204" s="64"/>
      <c r="BP204" s="64"/>
      <c r="BQ204" s="64"/>
      <c r="BR204" s="64"/>
      <c r="BS204" s="64"/>
      <c r="BT204" s="64"/>
      <c r="BU204" s="64"/>
      <c r="BV204" s="64"/>
      <c r="BW204" s="64"/>
      <c r="BX204" s="64"/>
      <c r="BY204" s="64"/>
      <c r="BZ204" s="64"/>
      <c r="CA204" s="64"/>
      <c r="CB204" s="64"/>
      <c r="CC204" s="64"/>
      <c r="CD204" s="64"/>
      <c r="CE204" s="64"/>
      <c r="CF204" s="64"/>
      <c r="CG204" s="64"/>
      <c r="CH204" s="64"/>
      <c r="CI204" s="64"/>
      <c r="CJ204" s="64"/>
      <c r="CK204" s="64"/>
      <c r="CL204" s="64"/>
      <c r="CM204" s="64"/>
      <c r="CN204" s="64"/>
      <c r="CO204" s="64"/>
      <c r="CP204" s="64"/>
      <c r="CQ204" s="64"/>
      <c r="CR204" s="64"/>
      <c r="CS204" s="64"/>
      <c r="CT204" s="64"/>
      <c r="CU204" s="64"/>
      <c r="CV204" s="64"/>
      <c r="CW204" s="64"/>
      <c r="CX204" s="64"/>
    </row>
    <row r="205" spans="1:102" s="120" customFormat="1" ht="18" customHeight="1" x14ac:dyDescent="0.2">
      <c r="A205" s="125">
        <f t="shared" si="132"/>
        <v>92</v>
      </c>
      <c r="B205" s="178" t="s">
        <v>200</v>
      </c>
      <c r="C205" s="178" t="s">
        <v>200</v>
      </c>
      <c r="D205" s="179" t="s">
        <v>170</v>
      </c>
      <c r="E205" s="175">
        <v>2</v>
      </c>
      <c r="F205" s="176">
        <v>0</v>
      </c>
      <c r="G205" s="175">
        <f t="shared" si="168"/>
        <v>2</v>
      </c>
      <c r="H205" s="6" t="s">
        <v>111</v>
      </c>
      <c r="I205" s="3">
        <v>0.22500000000000001</v>
      </c>
      <c r="J205" s="3">
        <f t="shared" ref="J205:J217" si="174">I205*G205</f>
        <v>0.45</v>
      </c>
      <c r="K205" s="171">
        <v>53.48</v>
      </c>
      <c r="L205" s="134">
        <f t="shared" ref="L205:L217" si="175">K205*J205</f>
        <v>24.065999999999999</v>
      </c>
      <c r="M205" s="134">
        <v>59.4</v>
      </c>
      <c r="N205" s="137">
        <f t="shared" ref="N205:N217" si="176">M205*G205</f>
        <v>118.8</v>
      </c>
      <c r="O205" s="177">
        <f t="shared" ref="O205:O217" si="177">L205+N205</f>
        <v>142.86599999999999</v>
      </c>
      <c r="P205" s="129"/>
      <c r="Q205" s="64"/>
      <c r="R205" s="64"/>
      <c r="S205" s="64"/>
      <c r="T205" s="134"/>
      <c r="U205" s="64"/>
      <c r="V205" s="64"/>
      <c r="W205" s="64"/>
      <c r="X205" s="64"/>
      <c r="Y205" s="64"/>
      <c r="Z205" s="64"/>
      <c r="AA205" s="64"/>
      <c r="AB205" s="64"/>
      <c r="AC205" s="64"/>
      <c r="AD205" s="64"/>
      <c r="AE205" s="64"/>
      <c r="AF205" s="64"/>
      <c r="AG205" s="64"/>
      <c r="AH205" s="64"/>
      <c r="AI205" s="64"/>
      <c r="AJ205" s="64"/>
      <c r="AK205" s="64"/>
      <c r="AL205" s="64"/>
      <c r="AM205" s="64"/>
      <c r="AN205" s="64"/>
      <c r="AO205" s="64"/>
      <c r="AP205" s="64"/>
      <c r="AQ205" s="64"/>
      <c r="AR205" s="64"/>
      <c r="AS205" s="64"/>
      <c r="AT205" s="64"/>
      <c r="AU205" s="64"/>
      <c r="AV205" s="64"/>
      <c r="AW205" s="64"/>
      <c r="AX205" s="64"/>
      <c r="AY205" s="64"/>
      <c r="AZ205" s="64"/>
      <c r="BA205" s="64"/>
      <c r="BB205" s="64"/>
      <c r="BC205" s="64"/>
      <c r="BD205" s="64"/>
      <c r="BE205" s="64"/>
      <c r="BF205" s="64"/>
      <c r="BG205" s="64"/>
      <c r="BH205" s="64"/>
      <c r="BI205" s="64"/>
      <c r="BJ205" s="64"/>
      <c r="BK205" s="64"/>
      <c r="BL205" s="64"/>
      <c r="BM205" s="64"/>
      <c r="BN205" s="64"/>
      <c r="BO205" s="64"/>
      <c r="BP205" s="64"/>
      <c r="BQ205" s="64"/>
      <c r="BR205" s="64"/>
      <c r="BS205" s="64"/>
      <c r="BT205" s="64"/>
      <c r="BU205" s="64"/>
      <c r="BV205" s="64"/>
      <c r="BW205" s="64"/>
      <c r="BX205" s="64"/>
      <c r="BY205" s="64"/>
      <c r="BZ205" s="64"/>
      <c r="CA205" s="64"/>
      <c r="CB205" s="64"/>
      <c r="CC205" s="64"/>
      <c r="CD205" s="64"/>
      <c r="CE205" s="64"/>
      <c r="CF205" s="64"/>
      <c r="CG205" s="64"/>
      <c r="CH205" s="64"/>
      <c r="CI205" s="64"/>
      <c r="CJ205" s="64"/>
      <c r="CK205" s="64"/>
      <c r="CL205" s="64"/>
      <c r="CM205" s="64"/>
      <c r="CN205" s="64"/>
      <c r="CO205" s="64"/>
      <c r="CP205" s="64"/>
      <c r="CQ205" s="64"/>
      <c r="CR205" s="64"/>
      <c r="CS205" s="64"/>
      <c r="CT205" s="64"/>
      <c r="CU205" s="64"/>
      <c r="CV205" s="64"/>
      <c r="CW205" s="64"/>
      <c r="CX205" s="64"/>
    </row>
    <row r="206" spans="1:102" s="120" customFormat="1" ht="31.5" x14ac:dyDescent="0.2">
      <c r="A206" s="125">
        <f t="shared" si="132"/>
        <v>93</v>
      </c>
      <c r="B206" s="178" t="s">
        <v>200</v>
      </c>
      <c r="C206" s="178" t="s">
        <v>200</v>
      </c>
      <c r="D206" s="179" t="s">
        <v>308</v>
      </c>
      <c r="E206" s="175">
        <v>1</v>
      </c>
      <c r="F206" s="176">
        <v>0</v>
      </c>
      <c r="G206" s="175">
        <f t="shared" si="168"/>
        <v>1</v>
      </c>
      <c r="H206" s="6" t="s">
        <v>111</v>
      </c>
      <c r="I206" s="3">
        <v>1.3749375000000001</v>
      </c>
      <c r="J206" s="3">
        <f t="shared" si="174"/>
        <v>1.3749375000000001</v>
      </c>
      <c r="K206" s="171">
        <v>53.48</v>
      </c>
      <c r="L206" s="134">
        <f t="shared" si="175"/>
        <v>73.531657500000009</v>
      </c>
      <c r="M206" s="134">
        <v>2574</v>
      </c>
      <c r="N206" s="137">
        <f t="shared" si="176"/>
        <v>2574</v>
      </c>
      <c r="O206" s="177">
        <f t="shared" si="177"/>
        <v>2647.5316575000002</v>
      </c>
      <c r="P206" s="129"/>
      <c r="Q206" s="64"/>
      <c r="R206" s="64"/>
      <c r="S206" s="64"/>
      <c r="T206" s="134"/>
      <c r="U206" s="64"/>
      <c r="V206" s="64"/>
      <c r="W206" s="64"/>
      <c r="X206" s="64"/>
      <c r="Y206" s="64"/>
      <c r="Z206" s="64"/>
      <c r="AA206" s="64"/>
      <c r="AB206" s="64"/>
      <c r="AC206" s="64"/>
      <c r="AD206" s="64"/>
      <c r="AE206" s="64"/>
      <c r="AF206" s="64"/>
      <c r="AG206" s="64"/>
      <c r="AH206" s="64"/>
      <c r="AI206" s="64"/>
      <c r="AJ206" s="64"/>
      <c r="AK206" s="64"/>
      <c r="AL206" s="64"/>
      <c r="AM206" s="64"/>
      <c r="AN206" s="64"/>
      <c r="AO206" s="64"/>
      <c r="AP206" s="64"/>
      <c r="AQ206" s="64"/>
      <c r="AR206" s="64"/>
      <c r="AS206" s="64"/>
      <c r="AT206" s="64"/>
      <c r="AU206" s="64"/>
      <c r="AV206" s="64"/>
      <c r="AW206" s="64"/>
      <c r="AX206" s="64"/>
      <c r="AY206" s="64"/>
      <c r="AZ206" s="64"/>
      <c r="BA206" s="64"/>
      <c r="BB206" s="64"/>
      <c r="BC206" s="64"/>
      <c r="BD206" s="64"/>
      <c r="BE206" s="64"/>
      <c r="BF206" s="64"/>
      <c r="BG206" s="64"/>
      <c r="BH206" s="64"/>
      <c r="BI206" s="64"/>
      <c r="BJ206" s="64"/>
      <c r="BK206" s="64"/>
      <c r="BL206" s="64"/>
      <c r="BM206" s="64"/>
      <c r="BN206" s="64"/>
      <c r="BO206" s="64"/>
      <c r="BP206" s="64"/>
      <c r="BQ206" s="64"/>
      <c r="BR206" s="64"/>
      <c r="BS206" s="64"/>
      <c r="BT206" s="64"/>
      <c r="BU206" s="64"/>
      <c r="BV206" s="64"/>
      <c r="BW206" s="64"/>
      <c r="BX206" s="64"/>
      <c r="BY206" s="64"/>
      <c r="BZ206" s="64"/>
      <c r="CA206" s="64"/>
      <c r="CB206" s="64"/>
      <c r="CC206" s="64"/>
      <c r="CD206" s="64"/>
      <c r="CE206" s="64"/>
      <c r="CF206" s="64"/>
      <c r="CG206" s="64"/>
      <c r="CH206" s="64"/>
      <c r="CI206" s="64"/>
      <c r="CJ206" s="64"/>
      <c r="CK206" s="64"/>
      <c r="CL206" s="64"/>
      <c r="CM206" s="64"/>
      <c r="CN206" s="64"/>
      <c r="CO206" s="64"/>
      <c r="CP206" s="64"/>
      <c r="CQ206" s="64"/>
      <c r="CR206" s="64"/>
      <c r="CS206" s="64"/>
      <c r="CT206" s="64"/>
      <c r="CU206" s="64"/>
      <c r="CV206" s="64"/>
      <c r="CW206" s="64"/>
      <c r="CX206" s="64"/>
    </row>
    <row r="207" spans="1:102" s="120" customFormat="1" ht="18" customHeight="1" x14ac:dyDescent="0.2">
      <c r="A207" s="125">
        <f t="shared" si="132"/>
        <v>94</v>
      </c>
      <c r="B207" s="178" t="s">
        <v>200</v>
      </c>
      <c r="C207" s="178" t="s">
        <v>200</v>
      </c>
      <c r="D207" s="179" t="s">
        <v>171</v>
      </c>
      <c r="E207" s="175">
        <v>2</v>
      </c>
      <c r="F207" s="176">
        <v>0</v>
      </c>
      <c r="G207" s="175">
        <f t="shared" si="168"/>
        <v>2</v>
      </c>
      <c r="H207" s="6" t="s">
        <v>111</v>
      </c>
      <c r="I207" s="3">
        <v>0.14329</v>
      </c>
      <c r="J207" s="3">
        <f t="shared" si="174"/>
        <v>0.28658</v>
      </c>
      <c r="K207" s="171">
        <v>53.48</v>
      </c>
      <c r="L207" s="134">
        <f t="shared" si="175"/>
        <v>15.326298399999999</v>
      </c>
      <c r="M207" s="134">
        <v>37.828560000000003</v>
      </c>
      <c r="N207" s="137">
        <f t="shared" si="176"/>
        <v>75.657120000000006</v>
      </c>
      <c r="O207" s="177">
        <f t="shared" si="177"/>
        <v>90.983418400000005</v>
      </c>
      <c r="P207" s="129"/>
      <c r="Q207" s="64"/>
      <c r="R207" s="64"/>
      <c r="S207" s="64"/>
      <c r="T207" s="134"/>
      <c r="U207" s="64"/>
      <c r="V207" s="64"/>
      <c r="W207" s="64"/>
      <c r="X207" s="64"/>
      <c r="Y207" s="64"/>
      <c r="Z207" s="64"/>
      <c r="AA207" s="64"/>
      <c r="AB207" s="64"/>
      <c r="AC207" s="64"/>
      <c r="AD207" s="64"/>
      <c r="AE207" s="64"/>
      <c r="AF207" s="64"/>
      <c r="AG207" s="64"/>
      <c r="AH207" s="64"/>
      <c r="AI207" s="64"/>
      <c r="AJ207" s="64"/>
      <c r="AK207" s="64"/>
      <c r="AL207" s="64"/>
      <c r="AM207" s="64"/>
      <c r="AN207" s="64"/>
      <c r="AO207" s="64"/>
      <c r="AP207" s="64"/>
      <c r="AQ207" s="64"/>
      <c r="AR207" s="64"/>
      <c r="AS207" s="64"/>
      <c r="AT207" s="64"/>
      <c r="AU207" s="64"/>
      <c r="AV207" s="64"/>
      <c r="AW207" s="64"/>
      <c r="AX207" s="64"/>
      <c r="AY207" s="64"/>
      <c r="AZ207" s="64"/>
      <c r="BA207" s="64"/>
      <c r="BB207" s="64"/>
      <c r="BC207" s="64"/>
      <c r="BD207" s="64"/>
      <c r="BE207" s="64"/>
      <c r="BF207" s="64"/>
      <c r="BG207" s="64"/>
      <c r="BH207" s="64"/>
      <c r="BI207" s="64"/>
      <c r="BJ207" s="64"/>
      <c r="BK207" s="64"/>
      <c r="BL207" s="64"/>
      <c r="BM207" s="64"/>
      <c r="BN207" s="64"/>
      <c r="BO207" s="64"/>
      <c r="BP207" s="64"/>
      <c r="BQ207" s="64"/>
      <c r="BR207" s="64"/>
      <c r="BS207" s="64"/>
      <c r="BT207" s="64"/>
      <c r="BU207" s="64"/>
      <c r="BV207" s="64"/>
      <c r="BW207" s="64"/>
      <c r="BX207" s="64"/>
      <c r="BY207" s="64"/>
      <c r="BZ207" s="64"/>
      <c r="CA207" s="64"/>
      <c r="CB207" s="64"/>
      <c r="CC207" s="64"/>
      <c r="CD207" s="64"/>
      <c r="CE207" s="64"/>
      <c r="CF207" s="64"/>
      <c r="CG207" s="64"/>
      <c r="CH207" s="64"/>
      <c r="CI207" s="64"/>
      <c r="CJ207" s="64"/>
      <c r="CK207" s="64"/>
      <c r="CL207" s="64"/>
      <c r="CM207" s="64"/>
      <c r="CN207" s="64"/>
      <c r="CO207" s="64"/>
      <c r="CP207" s="64"/>
      <c r="CQ207" s="64"/>
      <c r="CR207" s="64"/>
      <c r="CS207" s="64"/>
      <c r="CT207" s="64"/>
      <c r="CU207" s="64"/>
      <c r="CV207" s="64"/>
      <c r="CW207" s="64"/>
      <c r="CX207" s="64"/>
    </row>
    <row r="208" spans="1:102" s="120" customFormat="1" ht="31.5" x14ac:dyDescent="0.2">
      <c r="A208" s="125">
        <f t="shared" si="132"/>
        <v>95</v>
      </c>
      <c r="B208" s="178" t="s">
        <v>200</v>
      </c>
      <c r="C208" s="178" t="s">
        <v>200</v>
      </c>
      <c r="D208" s="179" t="s">
        <v>309</v>
      </c>
      <c r="E208" s="175">
        <v>1</v>
      </c>
      <c r="F208" s="176">
        <v>0</v>
      </c>
      <c r="G208" s="175">
        <f t="shared" si="168"/>
        <v>1</v>
      </c>
      <c r="H208" s="6" t="s">
        <v>111</v>
      </c>
      <c r="I208" s="3">
        <v>0.94000000000000006</v>
      </c>
      <c r="J208" s="3">
        <f t="shared" si="174"/>
        <v>0.94000000000000006</v>
      </c>
      <c r="K208" s="171">
        <v>53.48</v>
      </c>
      <c r="L208" s="134">
        <f t="shared" si="175"/>
        <v>50.2712</v>
      </c>
      <c r="M208" s="134">
        <v>248.16</v>
      </c>
      <c r="N208" s="137">
        <f t="shared" si="176"/>
        <v>248.16</v>
      </c>
      <c r="O208" s="177">
        <f t="shared" si="177"/>
        <v>298.43119999999999</v>
      </c>
      <c r="P208" s="129"/>
      <c r="Q208" s="64"/>
      <c r="R208" s="64"/>
      <c r="S208" s="64"/>
      <c r="T208" s="134"/>
      <c r="U208" s="64"/>
      <c r="V208" s="64"/>
      <c r="W208" s="64"/>
      <c r="X208" s="64"/>
      <c r="Y208" s="64"/>
      <c r="Z208" s="64"/>
      <c r="AA208" s="64"/>
      <c r="AB208" s="64"/>
      <c r="AC208" s="64"/>
      <c r="AD208" s="64"/>
      <c r="AE208" s="64"/>
      <c r="AF208" s="64"/>
      <c r="AG208" s="64"/>
      <c r="AH208" s="64"/>
      <c r="AI208" s="64"/>
      <c r="AJ208" s="64"/>
      <c r="AK208" s="64"/>
      <c r="AL208" s="64"/>
      <c r="AM208" s="64"/>
      <c r="AN208" s="64"/>
      <c r="AO208" s="64"/>
      <c r="AP208" s="64"/>
      <c r="AQ208" s="64"/>
      <c r="AR208" s="64"/>
      <c r="AS208" s="64"/>
      <c r="AT208" s="64"/>
      <c r="AU208" s="64"/>
      <c r="AV208" s="64"/>
      <c r="AW208" s="64"/>
      <c r="AX208" s="64"/>
      <c r="AY208" s="64"/>
      <c r="AZ208" s="64"/>
      <c r="BA208" s="64"/>
      <c r="BB208" s="64"/>
      <c r="BC208" s="64"/>
      <c r="BD208" s="64"/>
      <c r="BE208" s="64"/>
      <c r="BF208" s="64"/>
      <c r="BG208" s="64"/>
      <c r="BH208" s="64"/>
      <c r="BI208" s="64"/>
      <c r="BJ208" s="64"/>
      <c r="BK208" s="64"/>
      <c r="BL208" s="64"/>
      <c r="BM208" s="64"/>
      <c r="BN208" s="64"/>
      <c r="BO208" s="64"/>
      <c r="BP208" s="64"/>
      <c r="BQ208" s="64"/>
      <c r="BR208" s="64"/>
      <c r="BS208" s="64"/>
      <c r="BT208" s="64"/>
      <c r="BU208" s="64"/>
      <c r="BV208" s="64"/>
      <c r="BW208" s="64"/>
      <c r="BX208" s="64"/>
      <c r="BY208" s="64"/>
      <c r="BZ208" s="64"/>
      <c r="CA208" s="64"/>
      <c r="CB208" s="64"/>
      <c r="CC208" s="64"/>
      <c r="CD208" s="64"/>
      <c r="CE208" s="64"/>
      <c r="CF208" s="64"/>
      <c r="CG208" s="64"/>
      <c r="CH208" s="64"/>
      <c r="CI208" s="64"/>
      <c r="CJ208" s="64"/>
      <c r="CK208" s="64"/>
      <c r="CL208" s="64"/>
      <c r="CM208" s="64"/>
      <c r="CN208" s="64"/>
      <c r="CO208" s="64"/>
      <c r="CP208" s="64"/>
      <c r="CQ208" s="64"/>
      <c r="CR208" s="64"/>
      <c r="CS208" s="64"/>
      <c r="CT208" s="64"/>
      <c r="CU208" s="64"/>
      <c r="CV208" s="64"/>
      <c r="CW208" s="64"/>
      <c r="CX208" s="64"/>
    </row>
    <row r="209" spans="1:102" s="120" customFormat="1" ht="18" customHeight="1" x14ac:dyDescent="0.2">
      <c r="A209" s="125">
        <f t="shared" si="132"/>
        <v>96</v>
      </c>
      <c r="B209" s="178" t="s">
        <v>200</v>
      </c>
      <c r="C209" s="178" t="s">
        <v>200</v>
      </c>
      <c r="D209" s="179" t="s">
        <v>172</v>
      </c>
      <c r="E209" s="175">
        <v>1</v>
      </c>
      <c r="F209" s="176">
        <v>0</v>
      </c>
      <c r="G209" s="175">
        <f t="shared" ref="G209" si="178">E209+(E209*F209)</f>
        <v>1</v>
      </c>
      <c r="H209" s="6" t="s">
        <v>111</v>
      </c>
      <c r="I209" s="3">
        <v>0.328125</v>
      </c>
      <c r="J209" s="3">
        <f t="shared" si="174"/>
        <v>0.328125</v>
      </c>
      <c r="K209" s="171">
        <v>53.48</v>
      </c>
      <c r="L209" s="134">
        <f t="shared" si="175"/>
        <v>17.548124999999999</v>
      </c>
      <c r="M209" s="134">
        <v>86.625</v>
      </c>
      <c r="N209" s="137">
        <f t="shared" si="176"/>
        <v>86.625</v>
      </c>
      <c r="O209" s="177">
        <f t="shared" si="177"/>
        <v>104.173125</v>
      </c>
      <c r="P209" s="129"/>
      <c r="Q209" s="64"/>
      <c r="R209" s="64"/>
      <c r="S209" s="64"/>
      <c r="T209" s="134"/>
      <c r="U209" s="64"/>
      <c r="V209" s="64"/>
      <c r="W209" s="64"/>
      <c r="X209" s="64"/>
      <c r="Y209" s="64"/>
      <c r="Z209" s="64"/>
      <c r="AA209" s="64"/>
      <c r="AB209" s="64"/>
      <c r="AC209" s="64"/>
      <c r="AD209" s="64"/>
      <c r="AE209" s="64"/>
      <c r="AF209" s="64"/>
      <c r="AG209" s="64"/>
      <c r="AH209" s="64"/>
      <c r="AI209" s="64"/>
      <c r="AJ209" s="64"/>
      <c r="AK209" s="64"/>
      <c r="AL209" s="64"/>
      <c r="AM209" s="64"/>
      <c r="AN209" s="64"/>
      <c r="AO209" s="64"/>
      <c r="AP209" s="64"/>
      <c r="AQ209" s="64"/>
      <c r="AR209" s="64"/>
      <c r="AS209" s="64"/>
      <c r="AT209" s="64"/>
      <c r="AU209" s="64"/>
      <c r="AV209" s="64"/>
      <c r="AW209" s="64"/>
      <c r="AX209" s="64"/>
      <c r="AY209" s="64"/>
      <c r="AZ209" s="64"/>
      <c r="BA209" s="64"/>
      <c r="BB209" s="64"/>
      <c r="BC209" s="64"/>
      <c r="BD209" s="64"/>
      <c r="BE209" s="64"/>
      <c r="BF209" s="64"/>
      <c r="BG209" s="64"/>
      <c r="BH209" s="64"/>
      <c r="BI209" s="64"/>
      <c r="BJ209" s="64"/>
      <c r="BK209" s="64"/>
      <c r="BL209" s="64"/>
      <c r="BM209" s="64"/>
      <c r="BN209" s="64"/>
      <c r="BO209" s="64"/>
      <c r="BP209" s="64"/>
      <c r="BQ209" s="64"/>
      <c r="BR209" s="64"/>
      <c r="BS209" s="64"/>
      <c r="BT209" s="64"/>
      <c r="BU209" s="64"/>
      <c r="BV209" s="64"/>
      <c r="BW209" s="64"/>
      <c r="BX209" s="64"/>
      <c r="BY209" s="64"/>
      <c r="BZ209" s="64"/>
      <c r="CA209" s="64"/>
      <c r="CB209" s="64"/>
      <c r="CC209" s="64"/>
      <c r="CD209" s="64"/>
      <c r="CE209" s="64"/>
      <c r="CF209" s="64"/>
      <c r="CG209" s="64"/>
      <c r="CH209" s="64"/>
      <c r="CI209" s="64"/>
      <c r="CJ209" s="64"/>
      <c r="CK209" s="64"/>
      <c r="CL209" s="64"/>
      <c r="CM209" s="64"/>
      <c r="CN209" s="64"/>
      <c r="CO209" s="64"/>
      <c r="CP209" s="64"/>
      <c r="CQ209" s="64"/>
      <c r="CR209" s="64"/>
      <c r="CS209" s="64"/>
      <c r="CT209" s="64"/>
      <c r="CU209" s="64"/>
      <c r="CV209" s="64"/>
      <c r="CW209" s="64"/>
      <c r="CX209" s="64"/>
    </row>
    <row r="210" spans="1:102" s="120" customFormat="1" ht="18" customHeight="1" x14ac:dyDescent="0.2">
      <c r="A210" s="125">
        <f t="shared" ref="A210:A273" si="179">IF(H210&lt;&gt;"",1+MAX(A196:A209),"")</f>
        <v>97</v>
      </c>
      <c r="B210" s="178" t="s">
        <v>200</v>
      </c>
      <c r="C210" s="178" t="s">
        <v>200</v>
      </c>
      <c r="D210" s="179" t="s">
        <v>179</v>
      </c>
      <c r="E210" s="175">
        <v>2</v>
      </c>
      <c r="F210" s="176">
        <v>0</v>
      </c>
      <c r="G210" s="175">
        <f t="shared" si="168"/>
        <v>2</v>
      </c>
      <c r="H210" s="6" t="s">
        <v>111</v>
      </c>
      <c r="I210" s="3">
        <v>1.2906249999999999</v>
      </c>
      <c r="J210" s="3">
        <f t="shared" si="174"/>
        <v>2.5812499999999998</v>
      </c>
      <c r="K210" s="171">
        <v>53.48</v>
      </c>
      <c r="L210" s="134">
        <f t="shared" si="175"/>
        <v>138.04524999999998</v>
      </c>
      <c r="M210" s="134">
        <v>340.72499999999997</v>
      </c>
      <c r="N210" s="137">
        <f t="shared" si="176"/>
        <v>681.44999999999993</v>
      </c>
      <c r="O210" s="177">
        <f t="shared" si="177"/>
        <v>819.49524999999994</v>
      </c>
      <c r="P210" s="129"/>
      <c r="Q210" s="64"/>
      <c r="R210" s="64"/>
      <c r="S210" s="64"/>
      <c r="T210" s="134"/>
      <c r="U210" s="64"/>
      <c r="V210" s="64"/>
      <c r="W210" s="64"/>
      <c r="X210" s="64"/>
      <c r="Y210" s="64"/>
      <c r="Z210" s="64"/>
      <c r="AA210" s="64"/>
      <c r="AB210" s="64"/>
      <c r="AC210" s="64"/>
      <c r="AD210" s="64"/>
      <c r="AE210" s="64"/>
      <c r="AF210" s="64"/>
      <c r="AG210" s="64"/>
      <c r="AH210" s="64"/>
      <c r="AI210" s="64"/>
      <c r="AJ210" s="64"/>
      <c r="AK210" s="64"/>
      <c r="AL210" s="64"/>
      <c r="AM210" s="64"/>
      <c r="AN210" s="64"/>
      <c r="AO210" s="64"/>
      <c r="AP210" s="64"/>
      <c r="AQ210" s="64"/>
      <c r="AR210" s="64"/>
      <c r="AS210" s="64"/>
      <c r="AT210" s="64"/>
      <c r="AU210" s="64"/>
      <c r="AV210" s="64"/>
      <c r="AW210" s="64"/>
      <c r="AX210" s="64"/>
      <c r="AY210" s="64"/>
      <c r="AZ210" s="64"/>
      <c r="BA210" s="64"/>
      <c r="BB210" s="64"/>
      <c r="BC210" s="64"/>
      <c r="BD210" s="64"/>
      <c r="BE210" s="64"/>
      <c r="BF210" s="64"/>
      <c r="BG210" s="64"/>
      <c r="BH210" s="64"/>
      <c r="BI210" s="64"/>
      <c r="BJ210" s="64"/>
      <c r="BK210" s="64"/>
      <c r="BL210" s="64"/>
      <c r="BM210" s="64"/>
      <c r="BN210" s="64"/>
      <c r="BO210" s="64"/>
      <c r="BP210" s="64"/>
      <c r="BQ210" s="64"/>
      <c r="BR210" s="64"/>
      <c r="BS210" s="64"/>
      <c r="BT210" s="64"/>
      <c r="BU210" s="64"/>
      <c r="BV210" s="64"/>
      <c r="BW210" s="64"/>
      <c r="BX210" s="64"/>
      <c r="BY210" s="64"/>
      <c r="BZ210" s="64"/>
      <c r="CA210" s="64"/>
      <c r="CB210" s="64"/>
      <c r="CC210" s="64"/>
      <c r="CD210" s="64"/>
      <c r="CE210" s="64"/>
      <c r="CF210" s="64"/>
      <c r="CG210" s="64"/>
      <c r="CH210" s="64"/>
      <c r="CI210" s="64"/>
      <c r="CJ210" s="64"/>
      <c r="CK210" s="64"/>
      <c r="CL210" s="64"/>
      <c r="CM210" s="64"/>
      <c r="CN210" s="64"/>
      <c r="CO210" s="64"/>
      <c r="CP210" s="64"/>
      <c r="CQ210" s="64"/>
      <c r="CR210" s="64"/>
      <c r="CS210" s="64"/>
      <c r="CT210" s="64"/>
      <c r="CU210" s="64"/>
      <c r="CV210" s="64"/>
      <c r="CW210" s="64"/>
      <c r="CX210" s="64"/>
    </row>
    <row r="211" spans="1:102" s="120" customFormat="1" ht="18" customHeight="1" x14ac:dyDescent="0.2">
      <c r="A211" s="125">
        <f t="shared" si="179"/>
        <v>98</v>
      </c>
      <c r="B211" s="178" t="s">
        <v>200</v>
      </c>
      <c r="C211" s="178" t="s">
        <v>200</v>
      </c>
      <c r="D211" s="179" t="s">
        <v>180</v>
      </c>
      <c r="E211" s="175">
        <v>3</v>
      </c>
      <c r="F211" s="176">
        <v>0</v>
      </c>
      <c r="G211" s="175">
        <f t="shared" si="168"/>
        <v>3</v>
      </c>
      <c r="H211" s="6" t="s">
        <v>111</v>
      </c>
      <c r="I211" s="3">
        <v>0.625</v>
      </c>
      <c r="J211" s="3">
        <f t="shared" si="174"/>
        <v>1.875</v>
      </c>
      <c r="K211" s="171">
        <v>53.48</v>
      </c>
      <c r="L211" s="134">
        <f t="shared" si="175"/>
        <v>100.27499999999999</v>
      </c>
      <c r="M211" s="134">
        <v>165</v>
      </c>
      <c r="N211" s="137">
        <f t="shared" si="176"/>
        <v>495</v>
      </c>
      <c r="O211" s="177">
        <f t="shared" si="177"/>
        <v>595.27499999999998</v>
      </c>
      <c r="P211" s="129"/>
      <c r="Q211" s="64"/>
      <c r="R211" s="64"/>
      <c r="S211" s="64"/>
      <c r="T211" s="134"/>
      <c r="U211" s="64"/>
      <c r="V211" s="64"/>
      <c r="W211" s="64"/>
      <c r="X211" s="64"/>
      <c r="Y211" s="64"/>
      <c r="Z211" s="64"/>
      <c r="AA211" s="64"/>
      <c r="AB211" s="64"/>
      <c r="AC211" s="64"/>
      <c r="AD211" s="64"/>
      <c r="AE211" s="64"/>
      <c r="AF211" s="64"/>
      <c r="AG211" s="64"/>
      <c r="AH211" s="64"/>
      <c r="AI211" s="64"/>
      <c r="AJ211" s="64"/>
      <c r="AK211" s="64"/>
      <c r="AL211" s="64"/>
      <c r="AM211" s="64"/>
      <c r="AN211" s="64"/>
      <c r="AO211" s="64"/>
      <c r="AP211" s="64"/>
      <c r="AQ211" s="64"/>
      <c r="AR211" s="64"/>
      <c r="AS211" s="64"/>
      <c r="AT211" s="64"/>
      <c r="AU211" s="64"/>
      <c r="AV211" s="64"/>
      <c r="AW211" s="64"/>
      <c r="AX211" s="64"/>
      <c r="AY211" s="64"/>
      <c r="AZ211" s="64"/>
      <c r="BA211" s="64"/>
      <c r="BB211" s="64"/>
      <c r="BC211" s="64"/>
      <c r="BD211" s="64"/>
      <c r="BE211" s="64"/>
      <c r="BF211" s="64"/>
      <c r="BG211" s="64"/>
      <c r="BH211" s="64"/>
      <c r="BI211" s="64"/>
      <c r="BJ211" s="64"/>
      <c r="BK211" s="64"/>
      <c r="BL211" s="64"/>
      <c r="BM211" s="64"/>
      <c r="BN211" s="64"/>
      <c r="BO211" s="64"/>
      <c r="BP211" s="64"/>
      <c r="BQ211" s="64"/>
      <c r="BR211" s="64"/>
      <c r="BS211" s="64"/>
      <c r="BT211" s="64"/>
      <c r="BU211" s="64"/>
      <c r="BV211" s="64"/>
      <c r="BW211" s="64"/>
      <c r="BX211" s="64"/>
      <c r="BY211" s="64"/>
      <c r="BZ211" s="64"/>
      <c r="CA211" s="64"/>
      <c r="CB211" s="64"/>
      <c r="CC211" s="64"/>
      <c r="CD211" s="64"/>
      <c r="CE211" s="64"/>
      <c r="CF211" s="64"/>
      <c r="CG211" s="64"/>
      <c r="CH211" s="64"/>
      <c r="CI211" s="64"/>
      <c r="CJ211" s="64"/>
      <c r="CK211" s="64"/>
      <c r="CL211" s="64"/>
      <c r="CM211" s="64"/>
      <c r="CN211" s="64"/>
      <c r="CO211" s="64"/>
      <c r="CP211" s="64"/>
      <c r="CQ211" s="64"/>
      <c r="CR211" s="64"/>
      <c r="CS211" s="64"/>
      <c r="CT211" s="64"/>
      <c r="CU211" s="64"/>
      <c r="CV211" s="64"/>
      <c r="CW211" s="64"/>
      <c r="CX211" s="64"/>
    </row>
    <row r="212" spans="1:102" s="120" customFormat="1" ht="18" customHeight="1" x14ac:dyDescent="0.2">
      <c r="A212" s="125">
        <f t="shared" si="179"/>
        <v>99</v>
      </c>
      <c r="B212" s="178" t="s">
        <v>200</v>
      </c>
      <c r="C212" s="178" t="s">
        <v>200</v>
      </c>
      <c r="D212" s="179" t="s">
        <v>181</v>
      </c>
      <c r="E212" s="175">
        <v>2</v>
      </c>
      <c r="F212" s="176">
        <v>0</v>
      </c>
      <c r="G212" s="175">
        <f t="shared" si="168"/>
        <v>2</v>
      </c>
      <c r="H212" s="6" t="s">
        <v>111</v>
      </c>
      <c r="I212" s="3">
        <v>0.92500000000000004</v>
      </c>
      <c r="J212" s="3">
        <f t="shared" si="174"/>
        <v>1.85</v>
      </c>
      <c r="K212" s="171">
        <v>53.48</v>
      </c>
      <c r="L212" s="134">
        <f t="shared" si="175"/>
        <v>98.938000000000002</v>
      </c>
      <c r="M212" s="134">
        <v>244.2</v>
      </c>
      <c r="N212" s="137">
        <f t="shared" si="176"/>
        <v>488.4</v>
      </c>
      <c r="O212" s="177">
        <f t="shared" si="177"/>
        <v>587.33799999999997</v>
      </c>
      <c r="P212" s="129"/>
      <c r="Q212" s="64"/>
      <c r="R212" s="64"/>
      <c r="S212" s="64"/>
      <c r="T212" s="134"/>
      <c r="U212" s="64"/>
      <c r="V212" s="64"/>
      <c r="W212" s="64"/>
      <c r="X212" s="64"/>
      <c r="Y212" s="64"/>
      <c r="Z212" s="64"/>
      <c r="AA212" s="64"/>
      <c r="AB212" s="64"/>
      <c r="AC212" s="64"/>
      <c r="AD212" s="64"/>
      <c r="AE212" s="64"/>
      <c r="AF212" s="64"/>
      <c r="AG212" s="64"/>
      <c r="AH212" s="64"/>
      <c r="AI212" s="64"/>
      <c r="AJ212" s="64"/>
      <c r="AK212" s="64"/>
      <c r="AL212" s="64"/>
      <c r="AM212" s="64"/>
      <c r="AN212" s="64"/>
      <c r="AO212" s="64"/>
      <c r="AP212" s="64"/>
      <c r="AQ212" s="64"/>
      <c r="AR212" s="64"/>
      <c r="AS212" s="64"/>
      <c r="AT212" s="64"/>
      <c r="AU212" s="64"/>
      <c r="AV212" s="64"/>
      <c r="AW212" s="64"/>
      <c r="AX212" s="64"/>
      <c r="AY212" s="64"/>
      <c r="AZ212" s="64"/>
      <c r="BA212" s="64"/>
      <c r="BB212" s="64"/>
      <c r="BC212" s="64"/>
      <c r="BD212" s="64"/>
      <c r="BE212" s="64"/>
      <c r="BF212" s="64"/>
      <c r="BG212" s="64"/>
      <c r="BH212" s="64"/>
      <c r="BI212" s="64"/>
      <c r="BJ212" s="64"/>
      <c r="BK212" s="64"/>
      <c r="BL212" s="64"/>
      <c r="BM212" s="64"/>
      <c r="BN212" s="64"/>
      <c r="BO212" s="64"/>
      <c r="BP212" s="64"/>
      <c r="BQ212" s="64"/>
      <c r="BR212" s="64"/>
      <c r="BS212" s="64"/>
      <c r="BT212" s="64"/>
      <c r="BU212" s="64"/>
      <c r="BV212" s="64"/>
      <c r="BW212" s="64"/>
      <c r="BX212" s="64"/>
      <c r="BY212" s="64"/>
      <c r="BZ212" s="64"/>
      <c r="CA212" s="64"/>
      <c r="CB212" s="64"/>
      <c r="CC212" s="64"/>
      <c r="CD212" s="64"/>
      <c r="CE212" s="64"/>
      <c r="CF212" s="64"/>
      <c r="CG212" s="64"/>
      <c r="CH212" s="64"/>
      <c r="CI212" s="64"/>
      <c r="CJ212" s="64"/>
      <c r="CK212" s="64"/>
      <c r="CL212" s="64"/>
      <c r="CM212" s="64"/>
      <c r="CN212" s="64"/>
      <c r="CO212" s="64"/>
      <c r="CP212" s="64"/>
      <c r="CQ212" s="64"/>
      <c r="CR212" s="64"/>
      <c r="CS212" s="64"/>
      <c r="CT212" s="64"/>
      <c r="CU212" s="64"/>
      <c r="CV212" s="64"/>
      <c r="CW212" s="64"/>
      <c r="CX212" s="64"/>
    </row>
    <row r="213" spans="1:102" s="120" customFormat="1" ht="18" customHeight="1" x14ac:dyDescent="0.2">
      <c r="A213" s="125">
        <f t="shared" si="179"/>
        <v>100</v>
      </c>
      <c r="B213" s="178" t="s">
        <v>200</v>
      </c>
      <c r="C213" s="178" t="s">
        <v>200</v>
      </c>
      <c r="D213" s="179" t="s">
        <v>182</v>
      </c>
      <c r="E213" s="175">
        <v>2</v>
      </c>
      <c r="F213" s="176">
        <v>0</v>
      </c>
      <c r="G213" s="175">
        <f t="shared" ref="G213:G214" si="180">E213+(E213*F213)</f>
        <v>2</v>
      </c>
      <c r="H213" s="6" t="s">
        <v>111</v>
      </c>
      <c r="I213" s="3">
        <v>0.42499999999999999</v>
      </c>
      <c r="J213" s="3">
        <f t="shared" si="174"/>
        <v>0.85</v>
      </c>
      <c r="K213" s="171">
        <v>53.48</v>
      </c>
      <c r="L213" s="134">
        <f t="shared" si="175"/>
        <v>45.457999999999998</v>
      </c>
      <c r="M213" s="134">
        <v>112.19999999999999</v>
      </c>
      <c r="N213" s="137">
        <f t="shared" si="176"/>
        <v>224.39999999999998</v>
      </c>
      <c r="O213" s="177">
        <f t="shared" si="177"/>
        <v>269.85799999999995</v>
      </c>
      <c r="P213" s="129"/>
      <c r="Q213" s="64"/>
      <c r="R213" s="64"/>
      <c r="S213" s="64"/>
      <c r="T213" s="134"/>
      <c r="U213" s="64"/>
      <c r="V213" s="64"/>
      <c r="W213" s="64"/>
      <c r="X213" s="64"/>
      <c r="Y213" s="64"/>
      <c r="Z213" s="64"/>
      <c r="AA213" s="64"/>
      <c r="AB213" s="64"/>
      <c r="AC213" s="64"/>
      <c r="AD213" s="64"/>
      <c r="AE213" s="64"/>
      <c r="AF213" s="64"/>
      <c r="AG213" s="64"/>
      <c r="AH213" s="64"/>
      <c r="AI213" s="64"/>
      <c r="AJ213" s="64"/>
      <c r="AK213" s="64"/>
      <c r="AL213" s="64"/>
      <c r="AM213" s="64"/>
      <c r="AN213" s="64"/>
      <c r="AO213" s="64"/>
      <c r="AP213" s="64"/>
      <c r="AQ213" s="64"/>
      <c r="AR213" s="64"/>
      <c r="AS213" s="64"/>
      <c r="AT213" s="64"/>
      <c r="AU213" s="64"/>
      <c r="AV213" s="64"/>
      <c r="AW213" s="64"/>
      <c r="AX213" s="64"/>
      <c r="AY213" s="64"/>
      <c r="AZ213" s="64"/>
      <c r="BA213" s="64"/>
      <c r="BB213" s="64"/>
      <c r="BC213" s="64"/>
      <c r="BD213" s="64"/>
      <c r="BE213" s="64"/>
      <c r="BF213" s="64"/>
      <c r="BG213" s="64"/>
      <c r="BH213" s="64"/>
      <c r="BI213" s="64"/>
      <c r="BJ213" s="64"/>
      <c r="BK213" s="64"/>
      <c r="BL213" s="64"/>
      <c r="BM213" s="64"/>
      <c r="BN213" s="64"/>
      <c r="BO213" s="64"/>
      <c r="BP213" s="64"/>
      <c r="BQ213" s="64"/>
      <c r="BR213" s="64"/>
      <c r="BS213" s="64"/>
      <c r="BT213" s="64"/>
      <c r="BU213" s="64"/>
      <c r="BV213" s="64"/>
      <c r="BW213" s="64"/>
      <c r="BX213" s="64"/>
      <c r="BY213" s="64"/>
      <c r="BZ213" s="64"/>
      <c r="CA213" s="64"/>
      <c r="CB213" s="64"/>
      <c r="CC213" s="64"/>
      <c r="CD213" s="64"/>
      <c r="CE213" s="64"/>
      <c r="CF213" s="64"/>
      <c r="CG213" s="64"/>
      <c r="CH213" s="64"/>
      <c r="CI213" s="64"/>
      <c r="CJ213" s="64"/>
      <c r="CK213" s="64"/>
      <c r="CL213" s="64"/>
      <c r="CM213" s="64"/>
      <c r="CN213" s="64"/>
      <c r="CO213" s="64"/>
      <c r="CP213" s="64"/>
      <c r="CQ213" s="64"/>
      <c r="CR213" s="64"/>
      <c r="CS213" s="64"/>
      <c r="CT213" s="64"/>
      <c r="CU213" s="64"/>
      <c r="CV213" s="64"/>
      <c r="CW213" s="64"/>
      <c r="CX213" s="64"/>
    </row>
    <row r="214" spans="1:102" s="120" customFormat="1" ht="18" customHeight="1" x14ac:dyDescent="0.2">
      <c r="A214" s="125">
        <f t="shared" si="179"/>
        <v>101</v>
      </c>
      <c r="B214" s="178" t="s">
        <v>200</v>
      </c>
      <c r="C214" s="178" t="s">
        <v>200</v>
      </c>
      <c r="D214" s="179" t="s">
        <v>183</v>
      </c>
      <c r="E214" s="175">
        <v>2</v>
      </c>
      <c r="F214" s="176">
        <v>0</v>
      </c>
      <c r="G214" s="175">
        <f t="shared" si="180"/>
        <v>2</v>
      </c>
      <c r="H214" s="6" t="s">
        <v>111</v>
      </c>
      <c r="I214" s="3">
        <v>0.43968749999999995</v>
      </c>
      <c r="J214" s="3">
        <f t="shared" si="174"/>
        <v>0.87937499999999991</v>
      </c>
      <c r="K214" s="171">
        <v>53.48</v>
      </c>
      <c r="L214" s="134">
        <f t="shared" si="175"/>
        <v>47.028974999999996</v>
      </c>
      <c r="M214" s="134">
        <v>116.07749999999999</v>
      </c>
      <c r="N214" s="137">
        <f t="shared" si="176"/>
        <v>232.15499999999997</v>
      </c>
      <c r="O214" s="177">
        <f t="shared" si="177"/>
        <v>279.18397499999998</v>
      </c>
      <c r="P214" s="129"/>
      <c r="Q214" s="64"/>
      <c r="R214" s="64"/>
      <c r="S214" s="64"/>
      <c r="T214" s="134"/>
      <c r="U214" s="64"/>
      <c r="V214" s="64"/>
      <c r="W214" s="64"/>
      <c r="X214" s="64"/>
      <c r="Y214" s="64"/>
      <c r="Z214" s="64"/>
      <c r="AA214" s="64"/>
      <c r="AB214" s="64"/>
      <c r="AC214" s="64"/>
      <c r="AD214" s="64"/>
      <c r="AE214" s="64"/>
      <c r="AF214" s="64"/>
      <c r="AG214" s="64"/>
      <c r="AH214" s="64"/>
      <c r="AI214" s="64"/>
      <c r="AJ214" s="64"/>
      <c r="AK214" s="64"/>
      <c r="AL214" s="64"/>
      <c r="AM214" s="64"/>
      <c r="AN214" s="64"/>
      <c r="AO214" s="64"/>
      <c r="AP214" s="64"/>
      <c r="AQ214" s="64"/>
      <c r="AR214" s="64"/>
      <c r="AS214" s="64"/>
      <c r="AT214" s="64"/>
      <c r="AU214" s="64"/>
      <c r="AV214" s="64"/>
      <c r="AW214" s="64"/>
      <c r="AX214" s="64"/>
      <c r="AY214" s="64"/>
      <c r="AZ214" s="64"/>
      <c r="BA214" s="64"/>
      <c r="BB214" s="64"/>
      <c r="BC214" s="64"/>
      <c r="BD214" s="64"/>
      <c r="BE214" s="64"/>
      <c r="BF214" s="64"/>
      <c r="BG214" s="64"/>
      <c r="BH214" s="64"/>
      <c r="BI214" s="64"/>
      <c r="BJ214" s="64"/>
      <c r="BK214" s="64"/>
      <c r="BL214" s="64"/>
      <c r="BM214" s="64"/>
      <c r="BN214" s="64"/>
      <c r="BO214" s="64"/>
      <c r="BP214" s="64"/>
      <c r="BQ214" s="64"/>
      <c r="BR214" s="64"/>
      <c r="BS214" s="64"/>
      <c r="BT214" s="64"/>
      <c r="BU214" s="64"/>
      <c r="BV214" s="64"/>
      <c r="BW214" s="64"/>
      <c r="BX214" s="64"/>
      <c r="BY214" s="64"/>
      <c r="BZ214" s="64"/>
      <c r="CA214" s="64"/>
      <c r="CB214" s="64"/>
      <c r="CC214" s="64"/>
      <c r="CD214" s="64"/>
      <c r="CE214" s="64"/>
      <c r="CF214" s="64"/>
      <c r="CG214" s="64"/>
      <c r="CH214" s="64"/>
      <c r="CI214" s="64"/>
      <c r="CJ214" s="64"/>
      <c r="CK214" s="64"/>
      <c r="CL214" s="64"/>
      <c r="CM214" s="64"/>
      <c r="CN214" s="64"/>
      <c r="CO214" s="64"/>
      <c r="CP214" s="64"/>
      <c r="CQ214" s="64"/>
      <c r="CR214" s="64"/>
      <c r="CS214" s="64"/>
      <c r="CT214" s="64"/>
      <c r="CU214" s="64"/>
      <c r="CV214" s="64"/>
      <c r="CW214" s="64"/>
      <c r="CX214" s="64"/>
    </row>
    <row r="215" spans="1:102" s="120" customFormat="1" ht="18" customHeight="1" x14ac:dyDescent="0.2">
      <c r="A215" s="125">
        <f t="shared" si="179"/>
        <v>102</v>
      </c>
      <c r="B215" s="178" t="s">
        <v>200</v>
      </c>
      <c r="C215" s="178" t="s">
        <v>200</v>
      </c>
      <c r="D215" s="179" t="s">
        <v>184</v>
      </c>
      <c r="E215" s="175">
        <v>2</v>
      </c>
      <c r="F215" s="176">
        <v>0</v>
      </c>
      <c r="G215" s="175">
        <f t="shared" si="168"/>
        <v>2</v>
      </c>
      <c r="H215" s="6" t="s">
        <v>111</v>
      </c>
      <c r="I215" s="3">
        <v>0.37829000000000002</v>
      </c>
      <c r="J215" s="3">
        <f t="shared" si="174"/>
        <v>0.75658000000000003</v>
      </c>
      <c r="K215" s="171">
        <v>53.48</v>
      </c>
      <c r="L215" s="134">
        <f t="shared" si="175"/>
        <v>40.461898400000003</v>
      </c>
      <c r="M215" s="134">
        <v>99.868560000000002</v>
      </c>
      <c r="N215" s="137">
        <f t="shared" si="176"/>
        <v>199.73712</v>
      </c>
      <c r="O215" s="177">
        <f t="shared" si="177"/>
        <v>240.1990184</v>
      </c>
      <c r="P215" s="129"/>
      <c r="Q215" s="64"/>
      <c r="R215" s="64"/>
      <c r="S215" s="64"/>
      <c r="T215" s="134"/>
      <c r="U215" s="64"/>
      <c r="V215" s="64"/>
      <c r="W215" s="64"/>
      <c r="X215" s="64"/>
      <c r="Y215" s="64"/>
      <c r="Z215" s="64"/>
      <c r="AA215" s="64"/>
      <c r="AB215" s="64"/>
      <c r="AC215" s="64"/>
      <c r="AD215" s="64"/>
      <c r="AE215" s="64"/>
      <c r="AF215" s="64"/>
      <c r="AG215" s="64"/>
      <c r="AH215" s="64"/>
      <c r="AI215" s="64"/>
      <c r="AJ215" s="64"/>
      <c r="AK215" s="64"/>
      <c r="AL215" s="64"/>
      <c r="AM215" s="64"/>
      <c r="AN215" s="64"/>
      <c r="AO215" s="64"/>
      <c r="AP215" s="64"/>
      <c r="AQ215" s="64"/>
      <c r="AR215" s="64"/>
      <c r="AS215" s="64"/>
      <c r="AT215" s="64"/>
      <c r="AU215" s="64"/>
      <c r="AV215" s="64"/>
      <c r="AW215" s="64"/>
      <c r="AX215" s="64"/>
      <c r="AY215" s="64"/>
      <c r="AZ215" s="64"/>
      <c r="BA215" s="64"/>
      <c r="BB215" s="64"/>
      <c r="BC215" s="64"/>
      <c r="BD215" s="64"/>
      <c r="BE215" s="64"/>
      <c r="BF215" s="64"/>
      <c r="BG215" s="64"/>
      <c r="BH215" s="64"/>
      <c r="BI215" s="64"/>
      <c r="BJ215" s="64"/>
      <c r="BK215" s="64"/>
      <c r="BL215" s="64"/>
      <c r="BM215" s="64"/>
      <c r="BN215" s="64"/>
      <c r="BO215" s="64"/>
      <c r="BP215" s="64"/>
      <c r="BQ215" s="64"/>
      <c r="BR215" s="64"/>
      <c r="BS215" s="64"/>
      <c r="BT215" s="64"/>
      <c r="BU215" s="64"/>
      <c r="BV215" s="64"/>
      <c r="BW215" s="64"/>
      <c r="BX215" s="64"/>
      <c r="BY215" s="64"/>
      <c r="BZ215" s="64"/>
      <c r="CA215" s="64"/>
      <c r="CB215" s="64"/>
      <c r="CC215" s="64"/>
      <c r="CD215" s="64"/>
      <c r="CE215" s="64"/>
      <c r="CF215" s="64"/>
      <c r="CG215" s="64"/>
      <c r="CH215" s="64"/>
      <c r="CI215" s="64"/>
      <c r="CJ215" s="64"/>
      <c r="CK215" s="64"/>
      <c r="CL215" s="64"/>
      <c r="CM215" s="64"/>
      <c r="CN215" s="64"/>
      <c r="CO215" s="64"/>
      <c r="CP215" s="64"/>
      <c r="CQ215" s="64"/>
      <c r="CR215" s="64"/>
      <c r="CS215" s="64"/>
      <c r="CT215" s="64"/>
      <c r="CU215" s="64"/>
      <c r="CV215" s="64"/>
      <c r="CW215" s="64"/>
      <c r="CX215" s="64"/>
    </row>
    <row r="216" spans="1:102" s="120" customFormat="1" ht="18" customHeight="1" x14ac:dyDescent="0.2">
      <c r="A216" s="125">
        <f t="shared" si="179"/>
        <v>103</v>
      </c>
      <c r="B216" s="178" t="s">
        <v>200</v>
      </c>
      <c r="C216" s="178" t="s">
        <v>200</v>
      </c>
      <c r="D216" s="179" t="s">
        <v>173</v>
      </c>
      <c r="E216" s="175">
        <v>4</v>
      </c>
      <c r="F216" s="176">
        <v>0</v>
      </c>
      <c r="G216" s="175">
        <f t="shared" si="168"/>
        <v>4</v>
      </c>
      <c r="H216" s="6" t="s">
        <v>111</v>
      </c>
      <c r="I216" s="3">
        <v>0.7</v>
      </c>
      <c r="J216" s="3">
        <f t="shared" si="174"/>
        <v>2.8</v>
      </c>
      <c r="K216" s="171">
        <v>53.48</v>
      </c>
      <c r="L216" s="134">
        <f t="shared" si="175"/>
        <v>149.74399999999997</v>
      </c>
      <c r="M216" s="134">
        <v>184.79999999999998</v>
      </c>
      <c r="N216" s="137">
        <f t="shared" si="176"/>
        <v>739.19999999999993</v>
      </c>
      <c r="O216" s="177">
        <f t="shared" si="177"/>
        <v>888.94399999999996</v>
      </c>
      <c r="P216" s="129"/>
      <c r="Q216" s="64"/>
      <c r="R216" s="64"/>
      <c r="S216" s="64"/>
      <c r="T216" s="134"/>
      <c r="U216" s="64"/>
      <c r="V216" s="64"/>
      <c r="W216" s="64"/>
      <c r="X216" s="64"/>
      <c r="Y216" s="64"/>
      <c r="Z216" s="64"/>
      <c r="AA216" s="64"/>
      <c r="AB216" s="64"/>
      <c r="AC216" s="64"/>
      <c r="AD216" s="64"/>
      <c r="AE216" s="64"/>
      <c r="AF216" s="64"/>
      <c r="AG216" s="64"/>
      <c r="AH216" s="64"/>
      <c r="AI216" s="64"/>
      <c r="AJ216" s="64"/>
      <c r="AK216" s="64"/>
      <c r="AL216" s="64"/>
      <c r="AM216" s="64"/>
      <c r="AN216" s="64"/>
      <c r="AO216" s="64"/>
      <c r="AP216" s="64"/>
      <c r="AQ216" s="64"/>
      <c r="AR216" s="64"/>
      <c r="AS216" s="64"/>
      <c r="AT216" s="64"/>
      <c r="AU216" s="64"/>
      <c r="AV216" s="64"/>
      <c r="AW216" s="64"/>
      <c r="AX216" s="64"/>
      <c r="AY216" s="64"/>
      <c r="AZ216" s="64"/>
      <c r="BA216" s="64"/>
      <c r="BB216" s="64"/>
      <c r="BC216" s="64"/>
      <c r="BD216" s="64"/>
      <c r="BE216" s="64"/>
      <c r="BF216" s="64"/>
      <c r="BG216" s="64"/>
      <c r="BH216" s="64"/>
      <c r="BI216" s="64"/>
      <c r="BJ216" s="64"/>
      <c r="BK216" s="64"/>
      <c r="BL216" s="64"/>
      <c r="BM216" s="64"/>
      <c r="BN216" s="64"/>
      <c r="BO216" s="64"/>
      <c r="BP216" s="64"/>
      <c r="BQ216" s="64"/>
      <c r="BR216" s="64"/>
      <c r="BS216" s="64"/>
      <c r="BT216" s="64"/>
      <c r="BU216" s="64"/>
      <c r="BV216" s="64"/>
      <c r="BW216" s="64"/>
      <c r="BX216" s="64"/>
      <c r="BY216" s="64"/>
      <c r="BZ216" s="64"/>
      <c r="CA216" s="64"/>
      <c r="CB216" s="64"/>
      <c r="CC216" s="64"/>
      <c r="CD216" s="64"/>
      <c r="CE216" s="64"/>
      <c r="CF216" s="64"/>
      <c r="CG216" s="64"/>
      <c r="CH216" s="64"/>
      <c r="CI216" s="64"/>
      <c r="CJ216" s="64"/>
      <c r="CK216" s="64"/>
      <c r="CL216" s="64"/>
      <c r="CM216" s="64"/>
      <c r="CN216" s="64"/>
      <c r="CO216" s="64"/>
      <c r="CP216" s="64"/>
      <c r="CQ216" s="64"/>
      <c r="CR216" s="64"/>
      <c r="CS216" s="64"/>
      <c r="CT216" s="64"/>
      <c r="CU216" s="64"/>
      <c r="CV216" s="64"/>
      <c r="CW216" s="64"/>
      <c r="CX216" s="64"/>
    </row>
    <row r="217" spans="1:102" s="120" customFormat="1" ht="18" customHeight="1" x14ac:dyDescent="0.2">
      <c r="A217" s="125">
        <f t="shared" si="179"/>
        <v>104</v>
      </c>
      <c r="B217" s="178" t="s">
        <v>200</v>
      </c>
      <c r="C217" s="178" t="s">
        <v>200</v>
      </c>
      <c r="D217" s="179" t="s">
        <v>174</v>
      </c>
      <c r="E217" s="175">
        <v>1</v>
      </c>
      <c r="F217" s="176">
        <v>0</v>
      </c>
      <c r="G217" s="175">
        <f t="shared" si="168"/>
        <v>1</v>
      </c>
      <c r="H217" s="6" t="s">
        <v>111</v>
      </c>
      <c r="I217" s="3">
        <v>1.05</v>
      </c>
      <c r="J217" s="3">
        <f t="shared" si="174"/>
        <v>1.05</v>
      </c>
      <c r="K217" s="171">
        <v>53.48</v>
      </c>
      <c r="L217" s="134">
        <f t="shared" si="175"/>
        <v>56.153999999999996</v>
      </c>
      <c r="M217" s="134">
        <v>277.2</v>
      </c>
      <c r="N217" s="137">
        <f t="shared" si="176"/>
        <v>277.2</v>
      </c>
      <c r="O217" s="177">
        <f t="shared" si="177"/>
        <v>333.35399999999998</v>
      </c>
      <c r="P217" s="129"/>
      <c r="Q217" s="64"/>
      <c r="R217" s="64"/>
      <c r="S217" s="64"/>
      <c r="T217" s="134"/>
      <c r="U217" s="64"/>
      <c r="V217" s="64"/>
      <c r="W217" s="64"/>
      <c r="X217" s="64"/>
      <c r="Y217" s="64"/>
      <c r="Z217" s="64"/>
      <c r="AA217" s="64"/>
      <c r="AB217" s="64"/>
      <c r="AC217" s="64"/>
      <c r="AD217" s="64"/>
      <c r="AE217" s="64"/>
      <c r="AF217" s="64"/>
      <c r="AG217" s="64"/>
      <c r="AH217" s="64"/>
      <c r="AI217" s="64"/>
      <c r="AJ217" s="64"/>
      <c r="AK217" s="64"/>
      <c r="AL217" s="64"/>
      <c r="AM217" s="64"/>
      <c r="AN217" s="64"/>
      <c r="AO217" s="64"/>
      <c r="AP217" s="64"/>
      <c r="AQ217" s="64"/>
      <c r="AR217" s="64"/>
      <c r="AS217" s="64"/>
      <c r="AT217" s="64"/>
      <c r="AU217" s="64"/>
      <c r="AV217" s="64"/>
      <c r="AW217" s="64"/>
      <c r="AX217" s="64"/>
      <c r="AY217" s="64"/>
      <c r="AZ217" s="64"/>
      <c r="BA217" s="64"/>
      <c r="BB217" s="64"/>
      <c r="BC217" s="64"/>
      <c r="BD217" s="64"/>
      <c r="BE217" s="64"/>
      <c r="BF217" s="64"/>
      <c r="BG217" s="64"/>
      <c r="BH217" s="64"/>
      <c r="BI217" s="64"/>
      <c r="BJ217" s="64"/>
      <c r="BK217" s="64"/>
      <c r="BL217" s="64"/>
      <c r="BM217" s="64"/>
      <c r="BN217" s="64"/>
      <c r="BO217" s="64"/>
      <c r="BP217" s="64"/>
      <c r="BQ217" s="64"/>
      <c r="BR217" s="64"/>
      <c r="BS217" s="64"/>
      <c r="BT217" s="64"/>
      <c r="BU217" s="64"/>
      <c r="BV217" s="64"/>
      <c r="BW217" s="64"/>
      <c r="BX217" s="64"/>
      <c r="BY217" s="64"/>
      <c r="BZ217" s="64"/>
      <c r="CA217" s="64"/>
      <c r="CB217" s="64"/>
      <c r="CC217" s="64"/>
      <c r="CD217" s="64"/>
      <c r="CE217" s="64"/>
      <c r="CF217" s="64"/>
      <c r="CG217" s="64"/>
      <c r="CH217" s="64"/>
      <c r="CI217" s="64"/>
      <c r="CJ217" s="64"/>
      <c r="CK217" s="64"/>
      <c r="CL217" s="64"/>
      <c r="CM217" s="64"/>
      <c r="CN217" s="64"/>
      <c r="CO217" s="64"/>
      <c r="CP217" s="64"/>
      <c r="CQ217" s="64"/>
      <c r="CR217" s="64"/>
      <c r="CS217" s="64"/>
      <c r="CT217" s="64"/>
      <c r="CU217" s="64"/>
      <c r="CV217" s="64"/>
      <c r="CW217" s="64"/>
      <c r="CX217" s="64"/>
    </row>
    <row r="218" spans="1:102" s="120" customFormat="1" x14ac:dyDescent="0.2">
      <c r="A218" s="125" t="str">
        <f t="shared" si="179"/>
        <v/>
      </c>
      <c r="B218" s="178"/>
      <c r="C218" s="178"/>
      <c r="D218" s="179"/>
      <c r="E218" s="175"/>
      <c r="F218" s="176"/>
      <c r="G218" s="175"/>
      <c r="H218" s="6"/>
      <c r="I218" s="64"/>
      <c r="J218" s="64"/>
      <c r="K218" s="171"/>
      <c r="L218" s="134"/>
      <c r="M218" s="134"/>
      <c r="N218" s="137"/>
      <c r="O218" s="177"/>
      <c r="P218" s="129"/>
      <c r="Q218" s="64"/>
      <c r="R218" s="64"/>
      <c r="S218" s="64"/>
      <c r="T218" s="134"/>
      <c r="U218" s="64"/>
      <c r="V218" s="64"/>
      <c r="W218" s="64"/>
      <c r="X218" s="64"/>
      <c r="Y218" s="64"/>
      <c r="Z218" s="64"/>
      <c r="AA218" s="64"/>
      <c r="AB218" s="64"/>
      <c r="AC218" s="64"/>
      <c r="AD218" s="64"/>
      <c r="AE218" s="64"/>
      <c r="AF218" s="64"/>
      <c r="AG218" s="64"/>
      <c r="AH218" s="64"/>
      <c r="AI218" s="64"/>
      <c r="AJ218" s="64"/>
      <c r="AK218" s="64"/>
      <c r="AL218" s="64"/>
      <c r="AM218" s="64"/>
      <c r="AN218" s="64"/>
      <c r="AO218" s="64"/>
      <c r="AP218" s="64"/>
      <c r="AQ218" s="64"/>
      <c r="AR218" s="64"/>
      <c r="AS218" s="64"/>
      <c r="AT218" s="64"/>
      <c r="AU218" s="64"/>
      <c r="AV218" s="64"/>
      <c r="AW218" s="64"/>
      <c r="AX218" s="64"/>
      <c r="AY218" s="64"/>
      <c r="AZ218" s="64"/>
      <c r="BA218" s="64"/>
      <c r="BB218" s="64"/>
      <c r="BC218" s="64"/>
      <c r="BD218" s="64"/>
      <c r="BE218" s="64"/>
      <c r="BF218" s="64"/>
      <c r="BG218" s="64"/>
      <c r="BH218" s="64"/>
      <c r="BI218" s="64"/>
      <c r="BJ218" s="64"/>
      <c r="BK218" s="64"/>
      <c r="BL218" s="64"/>
      <c r="BM218" s="64"/>
      <c r="BN218" s="64"/>
      <c r="BO218" s="64"/>
      <c r="BP218" s="64"/>
      <c r="BQ218" s="64"/>
      <c r="BR218" s="64"/>
      <c r="BS218" s="64"/>
      <c r="BT218" s="64"/>
      <c r="BU218" s="64"/>
      <c r="BV218" s="64"/>
      <c r="BW218" s="64"/>
      <c r="BX218" s="64"/>
      <c r="BY218" s="64"/>
      <c r="BZ218" s="64"/>
      <c r="CA218" s="64"/>
      <c r="CB218" s="64"/>
      <c r="CC218" s="64"/>
      <c r="CD218" s="64"/>
      <c r="CE218" s="64"/>
      <c r="CF218" s="64"/>
      <c r="CG218" s="64"/>
      <c r="CH218" s="64"/>
      <c r="CI218" s="64"/>
      <c r="CJ218" s="64"/>
      <c r="CK218" s="64"/>
      <c r="CL218" s="64"/>
      <c r="CM218" s="64"/>
      <c r="CN218" s="64"/>
      <c r="CO218" s="64"/>
      <c r="CP218" s="64"/>
      <c r="CQ218" s="64"/>
      <c r="CR218" s="64"/>
      <c r="CS218" s="64"/>
      <c r="CT218" s="64"/>
      <c r="CU218" s="64"/>
      <c r="CV218" s="64"/>
      <c r="CW218" s="64"/>
      <c r="CX218" s="64"/>
    </row>
    <row r="219" spans="1:102" s="120" customFormat="1" ht="18" customHeight="1" x14ac:dyDescent="0.2">
      <c r="A219" s="125" t="str">
        <f t="shared" si="179"/>
        <v/>
      </c>
      <c r="B219" s="178"/>
      <c r="C219" s="178"/>
      <c r="D219" s="181" t="s">
        <v>175</v>
      </c>
      <c r="E219" s="175"/>
      <c r="F219" s="176"/>
      <c r="G219" s="175"/>
      <c r="H219" s="6"/>
      <c r="I219" s="64"/>
      <c r="J219" s="64"/>
      <c r="K219" s="171"/>
      <c r="L219" s="134"/>
      <c r="M219" s="134"/>
      <c r="N219" s="137"/>
      <c r="O219" s="177"/>
      <c r="P219" s="129"/>
      <c r="Q219" s="64"/>
      <c r="R219" s="64"/>
      <c r="S219" s="64"/>
      <c r="T219" s="134"/>
      <c r="U219" s="64"/>
      <c r="V219" s="64"/>
      <c r="W219" s="64"/>
      <c r="X219" s="64"/>
      <c r="Y219" s="64"/>
      <c r="Z219" s="64"/>
      <c r="AA219" s="64"/>
      <c r="AB219" s="64"/>
      <c r="AC219" s="64"/>
      <c r="AD219" s="64"/>
      <c r="AE219" s="64"/>
      <c r="AF219" s="64"/>
      <c r="AG219" s="64"/>
      <c r="AH219" s="64"/>
      <c r="AI219" s="64"/>
      <c r="AJ219" s="64"/>
      <c r="AK219" s="64"/>
      <c r="AL219" s="64"/>
      <c r="AM219" s="64"/>
      <c r="AN219" s="64"/>
      <c r="AO219" s="64"/>
      <c r="AP219" s="64"/>
      <c r="AQ219" s="64"/>
      <c r="AR219" s="64"/>
      <c r="AS219" s="64"/>
      <c r="AT219" s="64"/>
      <c r="AU219" s="64"/>
      <c r="AV219" s="64"/>
      <c r="AW219" s="64"/>
      <c r="AX219" s="64"/>
      <c r="AY219" s="64"/>
      <c r="AZ219" s="64"/>
      <c r="BA219" s="64"/>
      <c r="BB219" s="64"/>
      <c r="BC219" s="64"/>
      <c r="BD219" s="64"/>
      <c r="BE219" s="64"/>
      <c r="BF219" s="64"/>
      <c r="BG219" s="64"/>
      <c r="BH219" s="64"/>
      <c r="BI219" s="64"/>
      <c r="BJ219" s="64"/>
      <c r="BK219" s="64"/>
      <c r="BL219" s="64"/>
      <c r="BM219" s="64"/>
      <c r="BN219" s="64"/>
      <c r="BO219" s="64"/>
      <c r="BP219" s="64"/>
      <c r="BQ219" s="64"/>
      <c r="BR219" s="64"/>
      <c r="BS219" s="64"/>
      <c r="BT219" s="64"/>
      <c r="BU219" s="64"/>
      <c r="BV219" s="64"/>
      <c r="BW219" s="64"/>
      <c r="BX219" s="64"/>
      <c r="BY219" s="64"/>
      <c r="BZ219" s="64"/>
      <c r="CA219" s="64"/>
      <c r="CB219" s="64"/>
      <c r="CC219" s="64"/>
      <c r="CD219" s="64"/>
      <c r="CE219" s="64"/>
      <c r="CF219" s="64"/>
      <c r="CG219" s="64"/>
      <c r="CH219" s="64"/>
      <c r="CI219" s="64"/>
      <c r="CJ219" s="64"/>
      <c r="CK219" s="64"/>
      <c r="CL219" s="64"/>
      <c r="CM219" s="64"/>
      <c r="CN219" s="64"/>
      <c r="CO219" s="64"/>
      <c r="CP219" s="64"/>
      <c r="CQ219" s="64"/>
      <c r="CR219" s="64"/>
      <c r="CS219" s="64"/>
      <c r="CT219" s="64"/>
      <c r="CU219" s="64"/>
      <c r="CV219" s="64"/>
      <c r="CW219" s="64"/>
      <c r="CX219" s="64"/>
    </row>
    <row r="220" spans="1:102" s="120" customFormat="1" ht="31.5" x14ac:dyDescent="0.2">
      <c r="A220" s="125">
        <f t="shared" si="179"/>
        <v>105</v>
      </c>
      <c r="B220" s="178" t="s">
        <v>200</v>
      </c>
      <c r="C220" s="178" t="s">
        <v>200</v>
      </c>
      <c r="D220" s="179" t="s">
        <v>195</v>
      </c>
      <c r="E220" s="175">
        <v>1</v>
      </c>
      <c r="F220" s="176">
        <v>0</v>
      </c>
      <c r="G220" s="175">
        <f t="shared" ref="G220:G227" si="181">E220+(E220*F220)</f>
        <v>1</v>
      </c>
      <c r="H220" s="6" t="s">
        <v>111</v>
      </c>
      <c r="I220" s="3">
        <v>8.75</v>
      </c>
      <c r="J220" s="3">
        <f t="shared" ref="J220:J229" si="182">I220*G220</f>
        <v>8.75</v>
      </c>
      <c r="K220" s="171">
        <v>53.48</v>
      </c>
      <c r="L220" s="134">
        <f t="shared" ref="L220:L229" si="183">K220*J220</f>
        <v>467.95</v>
      </c>
      <c r="M220" s="134">
        <v>2310</v>
      </c>
      <c r="N220" s="137">
        <f t="shared" ref="N220:N229" si="184">M220*G220</f>
        <v>2310</v>
      </c>
      <c r="O220" s="177">
        <f t="shared" ref="O220:O229" si="185">L220+N220</f>
        <v>2777.95</v>
      </c>
      <c r="P220" s="129"/>
      <c r="Q220" s="64"/>
      <c r="R220" s="64"/>
      <c r="S220" s="64"/>
      <c r="T220" s="134"/>
      <c r="U220" s="64"/>
      <c r="V220" s="64"/>
      <c r="W220" s="64"/>
      <c r="X220" s="64"/>
      <c r="Y220" s="64"/>
      <c r="Z220" s="64"/>
      <c r="AA220" s="64"/>
      <c r="AB220" s="64"/>
      <c r="AC220" s="64"/>
      <c r="AD220" s="64"/>
      <c r="AE220" s="64"/>
      <c r="AF220" s="64"/>
      <c r="AG220" s="64"/>
      <c r="AH220" s="64"/>
      <c r="AI220" s="64"/>
      <c r="AJ220" s="64"/>
      <c r="AK220" s="64"/>
      <c r="AL220" s="64"/>
      <c r="AM220" s="64"/>
      <c r="AN220" s="64"/>
      <c r="AO220" s="64"/>
      <c r="AP220" s="64"/>
      <c r="AQ220" s="64"/>
      <c r="AR220" s="64"/>
      <c r="AS220" s="64"/>
      <c r="AT220" s="64"/>
      <c r="AU220" s="64"/>
      <c r="AV220" s="64"/>
      <c r="AW220" s="64"/>
      <c r="AX220" s="64"/>
      <c r="AY220" s="64"/>
      <c r="AZ220" s="64"/>
      <c r="BA220" s="64"/>
      <c r="BB220" s="64"/>
      <c r="BC220" s="64"/>
      <c r="BD220" s="64"/>
      <c r="BE220" s="64"/>
      <c r="BF220" s="64"/>
      <c r="BG220" s="64"/>
      <c r="BH220" s="64"/>
      <c r="BI220" s="64"/>
      <c r="BJ220" s="64"/>
      <c r="BK220" s="64"/>
      <c r="BL220" s="64"/>
      <c r="BM220" s="64"/>
      <c r="BN220" s="64"/>
      <c r="BO220" s="64"/>
      <c r="BP220" s="64"/>
      <c r="BQ220" s="64"/>
      <c r="BR220" s="64"/>
      <c r="BS220" s="64"/>
      <c r="BT220" s="64"/>
      <c r="BU220" s="64"/>
      <c r="BV220" s="64"/>
      <c r="BW220" s="64"/>
      <c r="BX220" s="64"/>
      <c r="BY220" s="64"/>
      <c r="BZ220" s="64"/>
      <c r="CA220" s="64"/>
      <c r="CB220" s="64"/>
      <c r="CC220" s="64"/>
      <c r="CD220" s="64"/>
      <c r="CE220" s="64"/>
      <c r="CF220" s="64"/>
      <c r="CG220" s="64"/>
      <c r="CH220" s="64"/>
      <c r="CI220" s="64"/>
      <c r="CJ220" s="64"/>
      <c r="CK220" s="64"/>
      <c r="CL220" s="64"/>
      <c r="CM220" s="64"/>
      <c r="CN220" s="64"/>
      <c r="CO220" s="64"/>
      <c r="CP220" s="64"/>
      <c r="CQ220" s="64"/>
      <c r="CR220" s="64"/>
      <c r="CS220" s="64"/>
      <c r="CT220" s="64"/>
      <c r="CU220" s="64"/>
      <c r="CV220" s="64"/>
      <c r="CW220" s="64"/>
      <c r="CX220" s="64"/>
    </row>
    <row r="221" spans="1:102" s="120" customFormat="1" ht="47.25" x14ac:dyDescent="0.2">
      <c r="A221" s="125">
        <f t="shared" si="179"/>
        <v>106</v>
      </c>
      <c r="B221" s="178" t="s">
        <v>200</v>
      </c>
      <c r="C221" s="178" t="s">
        <v>200</v>
      </c>
      <c r="D221" s="179" t="s">
        <v>196</v>
      </c>
      <c r="E221" s="175">
        <v>1</v>
      </c>
      <c r="F221" s="176">
        <v>0</v>
      </c>
      <c r="G221" s="175">
        <f t="shared" si="181"/>
        <v>1</v>
      </c>
      <c r="H221" s="6" t="s">
        <v>111</v>
      </c>
      <c r="I221" s="3">
        <v>6</v>
      </c>
      <c r="J221" s="3">
        <f t="shared" si="182"/>
        <v>6</v>
      </c>
      <c r="K221" s="171">
        <v>53.48</v>
      </c>
      <c r="L221" s="134">
        <f t="shared" si="183"/>
        <v>320.88</v>
      </c>
      <c r="M221" s="134">
        <v>1584</v>
      </c>
      <c r="N221" s="137">
        <f t="shared" si="184"/>
        <v>1584</v>
      </c>
      <c r="O221" s="177">
        <f t="shared" si="185"/>
        <v>1904.88</v>
      </c>
      <c r="P221" s="129"/>
      <c r="Q221" s="64"/>
      <c r="R221" s="64"/>
      <c r="S221" s="64"/>
      <c r="T221" s="134"/>
      <c r="U221" s="64"/>
      <c r="V221" s="64"/>
      <c r="W221" s="64"/>
      <c r="X221" s="64"/>
      <c r="Y221" s="64"/>
      <c r="Z221" s="64"/>
      <c r="AA221" s="64"/>
      <c r="AB221" s="64"/>
      <c r="AC221" s="64"/>
      <c r="AD221" s="64"/>
      <c r="AE221" s="64"/>
      <c r="AF221" s="64"/>
      <c r="AG221" s="64"/>
      <c r="AH221" s="64"/>
      <c r="AI221" s="64"/>
      <c r="AJ221" s="64"/>
      <c r="AK221" s="64"/>
      <c r="AL221" s="64"/>
      <c r="AM221" s="64"/>
      <c r="AN221" s="64"/>
      <c r="AO221" s="64"/>
      <c r="AP221" s="64"/>
      <c r="AQ221" s="64"/>
      <c r="AR221" s="64"/>
      <c r="AS221" s="64"/>
      <c r="AT221" s="64"/>
      <c r="AU221" s="64"/>
      <c r="AV221" s="64"/>
      <c r="AW221" s="64"/>
      <c r="AX221" s="64"/>
      <c r="AY221" s="64"/>
      <c r="AZ221" s="64"/>
      <c r="BA221" s="64"/>
      <c r="BB221" s="64"/>
      <c r="BC221" s="64"/>
      <c r="BD221" s="64"/>
      <c r="BE221" s="64"/>
      <c r="BF221" s="64"/>
      <c r="BG221" s="64"/>
      <c r="BH221" s="64"/>
      <c r="BI221" s="64"/>
      <c r="BJ221" s="64"/>
      <c r="BK221" s="64"/>
      <c r="BL221" s="64"/>
      <c r="BM221" s="64"/>
      <c r="BN221" s="64"/>
      <c r="BO221" s="64"/>
      <c r="BP221" s="64"/>
      <c r="BQ221" s="64"/>
      <c r="BR221" s="64"/>
      <c r="BS221" s="64"/>
      <c r="BT221" s="64"/>
      <c r="BU221" s="64"/>
      <c r="BV221" s="64"/>
      <c r="BW221" s="64"/>
      <c r="BX221" s="64"/>
      <c r="BY221" s="64"/>
      <c r="BZ221" s="64"/>
      <c r="CA221" s="64"/>
      <c r="CB221" s="64"/>
      <c r="CC221" s="64"/>
      <c r="CD221" s="64"/>
      <c r="CE221" s="64"/>
      <c r="CF221" s="64"/>
      <c r="CG221" s="64"/>
      <c r="CH221" s="64"/>
      <c r="CI221" s="64"/>
      <c r="CJ221" s="64"/>
      <c r="CK221" s="64"/>
      <c r="CL221" s="64"/>
      <c r="CM221" s="64"/>
      <c r="CN221" s="64"/>
      <c r="CO221" s="64"/>
      <c r="CP221" s="64"/>
      <c r="CQ221" s="64"/>
      <c r="CR221" s="64"/>
      <c r="CS221" s="64"/>
      <c r="CT221" s="64"/>
      <c r="CU221" s="64"/>
      <c r="CV221" s="64"/>
      <c r="CW221" s="64"/>
      <c r="CX221" s="64"/>
    </row>
    <row r="222" spans="1:102" s="120" customFormat="1" ht="31.5" x14ac:dyDescent="0.2">
      <c r="A222" s="125">
        <f t="shared" si="179"/>
        <v>107</v>
      </c>
      <c r="B222" s="178" t="s">
        <v>200</v>
      </c>
      <c r="C222" s="178" t="s">
        <v>200</v>
      </c>
      <c r="D222" s="42" t="s">
        <v>205</v>
      </c>
      <c r="E222" s="175">
        <v>2</v>
      </c>
      <c r="F222" s="176">
        <v>0</v>
      </c>
      <c r="G222" s="175">
        <f t="shared" si="181"/>
        <v>2</v>
      </c>
      <c r="H222" s="6" t="s">
        <v>111</v>
      </c>
      <c r="I222" s="3">
        <v>4.9249999999999998</v>
      </c>
      <c r="J222" s="3">
        <f t="shared" si="182"/>
        <v>9.85</v>
      </c>
      <c r="K222" s="171">
        <v>53.48</v>
      </c>
      <c r="L222" s="134">
        <f t="shared" si="183"/>
        <v>526.77799999999991</v>
      </c>
      <c r="M222" s="134">
        <v>1300.1999999999998</v>
      </c>
      <c r="N222" s="137">
        <f t="shared" si="184"/>
        <v>2600.3999999999996</v>
      </c>
      <c r="O222" s="177">
        <f t="shared" si="185"/>
        <v>3127.1779999999994</v>
      </c>
      <c r="P222" s="129"/>
      <c r="Q222" s="64"/>
      <c r="R222" s="64"/>
      <c r="S222" s="64"/>
      <c r="T222" s="134"/>
      <c r="U222" s="64"/>
      <c r="V222" s="64"/>
      <c r="W222" s="64"/>
      <c r="X222" s="64"/>
      <c r="Y222" s="64"/>
      <c r="Z222" s="64"/>
      <c r="AA222" s="64"/>
      <c r="AB222" s="64"/>
      <c r="AC222" s="64"/>
      <c r="AD222" s="64"/>
      <c r="AE222" s="64"/>
      <c r="AF222" s="64"/>
      <c r="AG222" s="64"/>
      <c r="AH222" s="64"/>
      <c r="AI222" s="64"/>
      <c r="AJ222" s="64"/>
      <c r="AK222" s="64"/>
      <c r="AL222" s="64"/>
      <c r="AM222" s="64"/>
      <c r="AN222" s="64"/>
      <c r="AO222" s="64"/>
      <c r="AP222" s="64"/>
      <c r="AQ222" s="64"/>
      <c r="AR222" s="64"/>
      <c r="AS222" s="64"/>
      <c r="AT222" s="64"/>
      <c r="AU222" s="64"/>
      <c r="AV222" s="64"/>
      <c r="AW222" s="64"/>
      <c r="AX222" s="64"/>
      <c r="AY222" s="64"/>
      <c r="AZ222" s="64"/>
      <c r="BA222" s="64"/>
      <c r="BB222" s="64"/>
      <c r="BC222" s="64"/>
      <c r="BD222" s="64"/>
      <c r="BE222" s="64"/>
      <c r="BF222" s="64"/>
      <c r="BG222" s="64"/>
      <c r="BH222" s="64"/>
      <c r="BI222" s="64"/>
      <c r="BJ222" s="64"/>
      <c r="BK222" s="64"/>
      <c r="BL222" s="64"/>
      <c r="BM222" s="64"/>
      <c r="BN222" s="64"/>
      <c r="BO222" s="64"/>
      <c r="BP222" s="64"/>
      <c r="BQ222" s="64"/>
      <c r="BR222" s="64"/>
      <c r="BS222" s="64"/>
      <c r="BT222" s="64"/>
      <c r="BU222" s="64"/>
      <c r="BV222" s="64"/>
      <c r="BW222" s="64"/>
      <c r="BX222" s="64"/>
      <c r="BY222" s="64"/>
      <c r="BZ222" s="64"/>
      <c r="CA222" s="64"/>
      <c r="CB222" s="64"/>
      <c r="CC222" s="64"/>
      <c r="CD222" s="64"/>
      <c r="CE222" s="64"/>
      <c r="CF222" s="64"/>
      <c r="CG222" s="64"/>
      <c r="CH222" s="64"/>
      <c r="CI222" s="64"/>
      <c r="CJ222" s="64"/>
      <c r="CK222" s="64"/>
      <c r="CL222" s="64"/>
      <c r="CM222" s="64"/>
      <c r="CN222" s="64"/>
      <c r="CO222" s="64"/>
      <c r="CP222" s="64"/>
      <c r="CQ222" s="64"/>
      <c r="CR222" s="64"/>
      <c r="CS222" s="64"/>
      <c r="CT222" s="64"/>
      <c r="CU222" s="64"/>
      <c r="CV222" s="64"/>
      <c r="CW222" s="64"/>
      <c r="CX222" s="64"/>
    </row>
    <row r="223" spans="1:102" s="120" customFormat="1" ht="31.5" x14ac:dyDescent="0.2">
      <c r="A223" s="125">
        <f t="shared" si="179"/>
        <v>108</v>
      </c>
      <c r="B223" s="178" t="s">
        <v>200</v>
      </c>
      <c r="C223" s="178" t="s">
        <v>200</v>
      </c>
      <c r="D223" s="42" t="s">
        <v>197</v>
      </c>
      <c r="E223" s="175">
        <v>1</v>
      </c>
      <c r="F223" s="176">
        <v>0</v>
      </c>
      <c r="G223" s="175">
        <f t="shared" si="181"/>
        <v>1</v>
      </c>
      <c r="H223" s="6" t="s">
        <v>111</v>
      </c>
      <c r="I223" s="3">
        <v>17.5</v>
      </c>
      <c r="J223" s="3">
        <f t="shared" si="182"/>
        <v>17.5</v>
      </c>
      <c r="K223" s="171">
        <v>53.48</v>
      </c>
      <c r="L223" s="134">
        <f t="shared" si="183"/>
        <v>935.9</v>
      </c>
      <c r="M223" s="134">
        <v>4620</v>
      </c>
      <c r="N223" s="137">
        <f t="shared" si="184"/>
        <v>4620</v>
      </c>
      <c r="O223" s="177">
        <f t="shared" si="185"/>
        <v>5555.9</v>
      </c>
      <c r="P223" s="129"/>
      <c r="Q223" s="64"/>
      <c r="R223" s="64"/>
      <c r="S223" s="64"/>
      <c r="T223" s="134"/>
      <c r="U223" s="64"/>
      <c r="V223" s="64"/>
      <c r="W223" s="64"/>
      <c r="X223" s="64"/>
      <c r="Y223" s="64"/>
      <c r="Z223" s="64"/>
      <c r="AA223" s="64"/>
      <c r="AB223" s="64"/>
      <c r="AC223" s="64"/>
      <c r="AD223" s="64"/>
      <c r="AE223" s="64"/>
      <c r="AF223" s="64"/>
      <c r="AG223" s="64"/>
      <c r="AH223" s="64"/>
      <c r="AI223" s="64"/>
      <c r="AJ223" s="64"/>
      <c r="AK223" s="64"/>
      <c r="AL223" s="64"/>
      <c r="AM223" s="64"/>
      <c r="AN223" s="64"/>
      <c r="AO223" s="64"/>
      <c r="AP223" s="64"/>
      <c r="AQ223" s="64"/>
      <c r="AR223" s="64"/>
      <c r="AS223" s="64"/>
      <c r="AT223" s="64"/>
      <c r="AU223" s="64"/>
      <c r="AV223" s="64"/>
      <c r="AW223" s="64"/>
      <c r="AX223" s="64"/>
      <c r="AY223" s="64"/>
      <c r="AZ223" s="64"/>
      <c r="BA223" s="64"/>
      <c r="BB223" s="64"/>
      <c r="BC223" s="64"/>
      <c r="BD223" s="64"/>
      <c r="BE223" s="64"/>
      <c r="BF223" s="64"/>
      <c r="BG223" s="64"/>
      <c r="BH223" s="64"/>
      <c r="BI223" s="64"/>
      <c r="BJ223" s="64"/>
      <c r="BK223" s="64"/>
      <c r="BL223" s="64"/>
      <c r="BM223" s="64"/>
      <c r="BN223" s="64"/>
      <c r="BO223" s="64"/>
      <c r="BP223" s="64"/>
      <c r="BQ223" s="64"/>
      <c r="BR223" s="64"/>
      <c r="BS223" s="64"/>
      <c r="BT223" s="64"/>
      <c r="BU223" s="64"/>
      <c r="BV223" s="64"/>
      <c r="BW223" s="64"/>
      <c r="BX223" s="64"/>
      <c r="BY223" s="64"/>
      <c r="BZ223" s="64"/>
      <c r="CA223" s="64"/>
      <c r="CB223" s="64"/>
      <c r="CC223" s="64"/>
      <c r="CD223" s="64"/>
      <c r="CE223" s="64"/>
      <c r="CF223" s="64"/>
      <c r="CG223" s="64"/>
      <c r="CH223" s="64"/>
      <c r="CI223" s="64"/>
      <c r="CJ223" s="64"/>
      <c r="CK223" s="64"/>
      <c r="CL223" s="64"/>
      <c r="CM223" s="64"/>
      <c r="CN223" s="64"/>
      <c r="CO223" s="64"/>
      <c r="CP223" s="64"/>
      <c r="CQ223" s="64"/>
      <c r="CR223" s="64"/>
      <c r="CS223" s="64"/>
      <c r="CT223" s="64"/>
      <c r="CU223" s="64"/>
      <c r="CV223" s="64"/>
      <c r="CW223" s="64"/>
      <c r="CX223" s="64"/>
    </row>
    <row r="224" spans="1:102" s="120" customFormat="1" ht="18" customHeight="1" x14ac:dyDescent="0.2">
      <c r="A224" s="125">
        <f t="shared" si="179"/>
        <v>109</v>
      </c>
      <c r="B224" s="178" t="s">
        <v>200</v>
      </c>
      <c r="C224" s="178" t="s">
        <v>200</v>
      </c>
      <c r="D224" s="42" t="s">
        <v>176</v>
      </c>
      <c r="E224" s="175">
        <v>3</v>
      </c>
      <c r="F224" s="176">
        <v>0</v>
      </c>
      <c r="G224" s="175">
        <f t="shared" si="181"/>
        <v>3</v>
      </c>
      <c r="H224" s="6" t="s">
        <v>111</v>
      </c>
      <c r="I224" s="3">
        <v>5.375</v>
      </c>
      <c r="J224" s="3">
        <f t="shared" si="182"/>
        <v>16.125</v>
      </c>
      <c r="K224" s="171">
        <v>53.48</v>
      </c>
      <c r="L224" s="134">
        <f t="shared" si="183"/>
        <v>862.3649999999999</v>
      </c>
      <c r="M224" s="134">
        <v>1419</v>
      </c>
      <c r="N224" s="137">
        <f t="shared" si="184"/>
        <v>4257</v>
      </c>
      <c r="O224" s="177">
        <f t="shared" si="185"/>
        <v>5119.3649999999998</v>
      </c>
      <c r="P224" s="129"/>
      <c r="Q224" s="64"/>
      <c r="R224" s="64"/>
      <c r="S224" s="64"/>
      <c r="T224" s="134"/>
      <c r="U224" s="64"/>
      <c r="V224" s="64"/>
      <c r="W224" s="64"/>
      <c r="X224" s="64"/>
      <c r="Y224" s="64"/>
      <c r="Z224" s="64"/>
      <c r="AA224" s="64"/>
      <c r="AB224" s="64"/>
      <c r="AC224" s="64"/>
      <c r="AD224" s="64"/>
      <c r="AE224" s="64"/>
      <c r="AF224" s="64"/>
      <c r="AG224" s="64"/>
      <c r="AH224" s="64"/>
      <c r="AI224" s="64"/>
      <c r="AJ224" s="64"/>
      <c r="AK224" s="64"/>
      <c r="AL224" s="64"/>
      <c r="AM224" s="64"/>
      <c r="AN224" s="64"/>
      <c r="AO224" s="64"/>
      <c r="AP224" s="64"/>
      <c r="AQ224" s="64"/>
      <c r="AR224" s="64"/>
      <c r="AS224" s="64"/>
      <c r="AT224" s="64"/>
      <c r="AU224" s="64"/>
      <c r="AV224" s="64"/>
      <c r="AW224" s="64"/>
      <c r="AX224" s="64"/>
      <c r="AY224" s="64"/>
      <c r="AZ224" s="64"/>
      <c r="BA224" s="64"/>
      <c r="BB224" s="64"/>
      <c r="BC224" s="64"/>
      <c r="BD224" s="64"/>
      <c r="BE224" s="64"/>
      <c r="BF224" s="64"/>
      <c r="BG224" s="64"/>
      <c r="BH224" s="64"/>
      <c r="BI224" s="64"/>
      <c r="BJ224" s="64"/>
      <c r="BK224" s="64"/>
      <c r="BL224" s="64"/>
      <c r="BM224" s="64"/>
      <c r="BN224" s="64"/>
      <c r="BO224" s="64"/>
      <c r="BP224" s="64"/>
      <c r="BQ224" s="64"/>
      <c r="BR224" s="64"/>
      <c r="BS224" s="64"/>
      <c r="BT224" s="64"/>
      <c r="BU224" s="64"/>
      <c r="BV224" s="64"/>
      <c r="BW224" s="64"/>
      <c r="BX224" s="64"/>
      <c r="BY224" s="64"/>
      <c r="BZ224" s="64"/>
      <c r="CA224" s="64"/>
      <c r="CB224" s="64"/>
      <c r="CC224" s="64"/>
      <c r="CD224" s="64"/>
      <c r="CE224" s="64"/>
      <c r="CF224" s="64"/>
      <c r="CG224" s="64"/>
      <c r="CH224" s="64"/>
      <c r="CI224" s="64"/>
      <c r="CJ224" s="64"/>
      <c r="CK224" s="64"/>
      <c r="CL224" s="64"/>
      <c r="CM224" s="64"/>
      <c r="CN224" s="64"/>
      <c r="CO224" s="64"/>
      <c r="CP224" s="64"/>
      <c r="CQ224" s="64"/>
      <c r="CR224" s="64"/>
      <c r="CS224" s="64"/>
      <c r="CT224" s="64"/>
      <c r="CU224" s="64"/>
      <c r="CV224" s="64"/>
      <c r="CW224" s="64"/>
      <c r="CX224" s="64"/>
    </row>
    <row r="225" spans="1:102" s="120" customFormat="1" ht="18" customHeight="1" x14ac:dyDescent="0.2">
      <c r="A225" s="125">
        <f t="shared" si="179"/>
        <v>110</v>
      </c>
      <c r="B225" s="178" t="s">
        <v>200</v>
      </c>
      <c r="C225" s="178" t="s">
        <v>200</v>
      </c>
      <c r="D225" s="42" t="s">
        <v>177</v>
      </c>
      <c r="E225" s="175">
        <v>2</v>
      </c>
      <c r="F225" s="176">
        <v>0</v>
      </c>
      <c r="G225" s="175">
        <f t="shared" si="181"/>
        <v>2</v>
      </c>
      <c r="H225" s="6" t="s">
        <v>111</v>
      </c>
      <c r="I225" s="3">
        <v>0.39829000000000003</v>
      </c>
      <c r="J225" s="3">
        <f t="shared" si="182"/>
        <v>0.79658000000000007</v>
      </c>
      <c r="K225" s="171">
        <v>53.48</v>
      </c>
      <c r="L225" s="134">
        <f t="shared" si="183"/>
        <v>42.601098399999998</v>
      </c>
      <c r="M225" s="134">
        <v>105.14855999999999</v>
      </c>
      <c r="N225" s="137">
        <f t="shared" si="184"/>
        <v>210.29711999999998</v>
      </c>
      <c r="O225" s="177">
        <f t="shared" si="185"/>
        <v>252.89821839999996</v>
      </c>
      <c r="P225" s="129"/>
      <c r="Q225" s="64"/>
      <c r="R225" s="64"/>
      <c r="S225" s="64"/>
      <c r="T225" s="134"/>
      <c r="U225" s="64"/>
      <c r="V225" s="64"/>
      <c r="W225" s="64"/>
      <c r="X225" s="64"/>
      <c r="Y225" s="64"/>
      <c r="Z225" s="64"/>
      <c r="AA225" s="64"/>
      <c r="AB225" s="64"/>
      <c r="AC225" s="64"/>
      <c r="AD225" s="64"/>
      <c r="AE225" s="64"/>
      <c r="AF225" s="64"/>
      <c r="AG225" s="64"/>
      <c r="AH225" s="64"/>
      <c r="AI225" s="64"/>
      <c r="AJ225" s="64"/>
      <c r="AK225" s="64"/>
      <c r="AL225" s="64"/>
      <c r="AM225" s="64"/>
      <c r="AN225" s="64"/>
      <c r="AO225" s="64"/>
      <c r="AP225" s="64"/>
      <c r="AQ225" s="64"/>
      <c r="AR225" s="64"/>
      <c r="AS225" s="64"/>
      <c r="AT225" s="64"/>
      <c r="AU225" s="64"/>
      <c r="AV225" s="64"/>
      <c r="AW225" s="64"/>
      <c r="AX225" s="64"/>
      <c r="AY225" s="64"/>
      <c r="AZ225" s="64"/>
      <c r="BA225" s="64"/>
      <c r="BB225" s="64"/>
      <c r="BC225" s="64"/>
      <c r="BD225" s="64"/>
      <c r="BE225" s="64"/>
      <c r="BF225" s="64"/>
      <c r="BG225" s="64"/>
      <c r="BH225" s="64"/>
      <c r="BI225" s="64"/>
      <c r="BJ225" s="64"/>
      <c r="BK225" s="64"/>
      <c r="BL225" s="64"/>
      <c r="BM225" s="64"/>
      <c r="BN225" s="64"/>
      <c r="BO225" s="64"/>
      <c r="BP225" s="64"/>
      <c r="BQ225" s="64"/>
      <c r="BR225" s="64"/>
      <c r="BS225" s="64"/>
      <c r="BT225" s="64"/>
      <c r="BU225" s="64"/>
      <c r="BV225" s="64"/>
      <c r="BW225" s="64"/>
      <c r="BX225" s="64"/>
      <c r="BY225" s="64"/>
      <c r="BZ225" s="64"/>
      <c r="CA225" s="64"/>
      <c r="CB225" s="64"/>
      <c r="CC225" s="64"/>
      <c r="CD225" s="64"/>
      <c r="CE225" s="64"/>
      <c r="CF225" s="64"/>
      <c r="CG225" s="64"/>
      <c r="CH225" s="64"/>
      <c r="CI225" s="64"/>
      <c r="CJ225" s="64"/>
      <c r="CK225" s="64"/>
      <c r="CL225" s="64"/>
      <c r="CM225" s="64"/>
      <c r="CN225" s="64"/>
      <c r="CO225" s="64"/>
      <c r="CP225" s="64"/>
      <c r="CQ225" s="64"/>
      <c r="CR225" s="64"/>
      <c r="CS225" s="64"/>
      <c r="CT225" s="64"/>
      <c r="CU225" s="64"/>
      <c r="CV225" s="64"/>
      <c r="CW225" s="64"/>
      <c r="CX225" s="64"/>
    </row>
    <row r="226" spans="1:102" s="120" customFormat="1" ht="47.25" x14ac:dyDescent="0.2">
      <c r="A226" s="125">
        <f t="shared" si="179"/>
        <v>111</v>
      </c>
      <c r="B226" s="178" t="s">
        <v>200</v>
      </c>
      <c r="C226" s="178" t="s">
        <v>200</v>
      </c>
      <c r="D226" s="42" t="s">
        <v>204</v>
      </c>
      <c r="E226" s="175">
        <v>1</v>
      </c>
      <c r="F226" s="176">
        <v>0</v>
      </c>
      <c r="G226" s="175">
        <f t="shared" si="181"/>
        <v>1</v>
      </c>
      <c r="H226" s="6" t="s">
        <v>111</v>
      </c>
      <c r="I226" s="3">
        <v>4.375</v>
      </c>
      <c r="J226" s="3">
        <f t="shared" si="182"/>
        <v>4.375</v>
      </c>
      <c r="K226" s="171">
        <v>53.48</v>
      </c>
      <c r="L226" s="134">
        <f t="shared" si="183"/>
        <v>233.97499999999999</v>
      </c>
      <c r="M226" s="134">
        <v>1155</v>
      </c>
      <c r="N226" s="137">
        <f t="shared" si="184"/>
        <v>1155</v>
      </c>
      <c r="O226" s="177">
        <f t="shared" si="185"/>
        <v>1388.9749999999999</v>
      </c>
      <c r="P226" s="129"/>
      <c r="Q226" s="64"/>
      <c r="R226" s="64"/>
      <c r="S226" s="64"/>
      <c r="T226" s="134"/>
      <c r="U226" s="64"/>
      <c r="V226" s="64"/>
      <c r="W226" s="64"/>
      <c r="X226" s="64"/>
      <c r="Y226" s="64"/>
      <c r="Z226" s="64"/>
      <c r="AA226" s="64"/>
      <c r="AB226" s="64"/>
      <c r="AC226" s="64"/>
      <c r="AD226" s="64"/>
      <c r="AE226" s="64"/>
      <c r="AF226" s="64"/>
      <c r="AG226" s="64"/>
      <c r="AH226" s="64"/>
      <c r="AI226" s="64"/>
      <c r="AJ226" s="64"/>
      <c r="AK226" s="64"/>
      <c r="AL226" s="64"/>
      <c r="AM226" s="64"/>
      <c r="AN226" s="64"/>
      <c r="AO226" s="64"/>
      <c r="AP226" s="64"/>
      <c r="AQ226" s="64"/>
      <c r="AR226" s="64"/>
      <c r="AS226" s="64"/>
      <c r="AT226" s="64"/>
      <c r="AU226" s="64"/>
      <c r="AV226" s="64"/>
      <c r="AW226" s="64"/>
      <c r="AX226" s="64"/>
      <c r="AY226" s="64"/>
      <c r="AZ226" s="64"/>
      <c r="BA226" s="64"/>
      <c r="BB226" s="64"/>
      <c r="BC226" s="64"/>
      <c r="BD226" s="64"/>
      <c r="BE226" s="64"/>
      <c r="BF226" s="64"/>
      <c r="BG226" s="64"/>
      <c r="BH226" s="64"/>
      <c r="BI226" s="64"/>
      <c r="BJ226" s="64"/>
      <c r="BK226" s="64"/>
      <c r="BL226" s="64"/>
      <c r="BM226" s="64"/>
      <c r="BN226" s="64"/>
      <c r="BO226" s="64"/>
      <c r="BP226" s="64"/>
      <c r="BQ226" s="64"/>
      <c r="BR226" s="64"/>
      <c r="BS226" s="64"/>
      <c r="BT226" s="64"/>
      <c r="BU226" s="64"/>
      <c r="BV226" s="64"/>
      <c r="BW226" s="64"/>
      <c r="BX226" s="64"/>
      <c r="BY226" s="64"/>
      <c r="BZ226" s="64"/>
      <c r="CA226" s="64"/>
      <c r="CB226" s="64"/>
      <c r="CC226" s="64"/>
      <c r="CD226" s="64"/>
      <c r="CE226" s="64"/>
      <c r="CF226" s="64"/>
      <c r="CG226" s="64"/>
      <c r="CH226" s="64"/>
      <c r="CI226" s="64"/>
      <c r="CJ226" s="64"/>
      <c r="CK226" s="64"/>
      <c r="CL226" s="64"/>
      <c r="CM226" s="64"/>
      <c r="CN226" s="64"/>
      <c r="CO226" s="64"/>
      <c r="CP226" s="64"/>
      <c r="CQ226" s="64"/>
      <c r="CR226" s="64"/>
      <c r="CS226" s="64"/>
      <c r="CT226" s="64"/>
      <c r="CU226" s="64"/>
      <c r="CV226" s="64"/>
      <c r="CW226" s="64"/>
      <c r="CX226" s="64"/>
    </row>
    <row r="227" spans="1:102" s="120" customFormat="1" ht="47.25" x14ac:dyDescent="0.2">
      <c r="A227" s="125">
        <f t="shared" si="179"/>
        <v>112</v>
      </c>
      <c r="B227" s="178" t="s">
        <v>200</v>
      </c>
      <c r="C227" s="178" t="s">
        <v>200</v>
      </c>
      <c r="D227" s="42" t="s">
        <v>198</v>
      </c>
      <c r="E227" s="175">
        <v>1</v>
      </c>
      <c r="F227" s="176">
        <v>0</v>
      </c>
      <c r="G227" s="175">
        <f t="shared" si="181"/>
        <v>1</v>
      </c>
      <c r="H227" s="6" t="s">
        <v>111</v>
      </c>
      <c r="I227" s="3">
        <v>4.28125</v>
      </c>
      <c r="J227" s="3">
        <f t="shared" si="182"/>
        <v>4.28125</v>
      </c>
      <c r="K227" s="171">
        <v>53.48</v>
      </c>
      <c r="L227" s="134">
        <f t="shared" si="183"/>
        <v>228.96124999999998</v>
      </c>
      <c r="M227" s="134">
        <v>1130.25</v>
      </c>
      <c r="N227" s="137">
        <f t="shared" si="184"/>
        <v>1130.25</v>
      </c>
      <c r="O227" s="177">
        <f t="shared" si="185"/>
        <v>1359.2112500000001</v>
      </c>
      <c r="P227" s="129"/>
      <c r="Q227" s="64"/>
      <c r="R227" s="64"/>
      <c r="S227" s="64"/>
      <c r="T227" s="134"/>
      <c r="U227" s="64"/>
      <c r="V227" s="64"/>
      <c r="W227" s="64"/>
      <c r="X227" s="64"/>
      <c r="Y227" s="64"/>
      <c r="Z227" s="64"/>
      <c r="AA227" s="64"/>
      <c r="AB227" s="64"/>
      <c r="AC227" s="64"/>
      <c r="AD227" s="64"/>
      <c r="AE227" s="64"/>
      <c r="AF227" s="64"/>
      <c r="AG227" s="64"/>
      <c r="AH227" s="64"/>
      <c r="AI227" s="64"/>
      <c r="AJ227" s="64"/>
      <c r="AK227" s="64"/>
      <c r="AL227" s="64"/>
      <c r="AM227" s="64"/>
      <c r="AN227" s="64"/>
      <c r="AO227" s="64"/>
      <c r="AP227" s="64"/>
      <c r="AQ227" s="64"/>
      <c r="AR227" s="64"/>
      <c r="AS227" s="64"/>
      <c r="AT227" s="64"/>
      <c r="AU227" s="64"/>
      <c r="AV227" s="64"/>
      <c r="AW227" s="64"/>
      <c r="AX227" s="64"/>
      <c r="AY227" s="64"/>
      <c r="AZ227" s="64"/>
      <c r="BA227" s="64"/>
      <c r="BB227" s="64"/>
      <c r="BC227" s="64"/>
      <c r="BD227" s="64"/>
      <c r="BE227" s="64"/>
      <c r="BF227" s="64"/>
      <c r="BG227" s="64"/>
      <c r="BH227" s="64"/>
      <c r="BI227" s="64"/>
      <c r="BJ227" s="64"/>
      <c r="BK227" s="64"/>
      <c r="BL227" s="64"/>
      <c r="BM227" s="64"/>
      <c r="BN227" s="64"/>
      <c r="BO227" s="64"/>
      <c r="BP227" s="64"/>
      <c r="BQ227" s="64"/>
      <c r="BR227" s="64"/>
      <c r="BS227" s="64"/>
      <c r="BT227" s="64"/>
      <c r="BU227" s="64"/>
      <c r="BV227" s="64"/>
      <c r="BW227" s="64"/>
      <c r="BX227" s="64"/>
      <c r="BY227" s="64"/>
      <c r="BZ227" s="64"/>
      <c r="CA227" s="64"/>
      <c r="CB227" s="64"/>
      <c r="CC227" s="64"/>
      <c r="CD227" s="64"/>
      <c r="CE227" s="64"/>
      <c r="CF227" s="64"/>
      <c r="CG227" s="64"/>
      <c r="CH227" s="64"/>
      <c r="CI227" s="64"/>
      <c r="CJ227" s="64"/>
      <c r="CK227" s="64"/>
      <c r="CL227" s="64"/>
      <c r="CM227" s="64"/>
      <c r="CN227" s="64"/>
      <c r="CO227" s="64"/>
      <c r="CP227" s="64"/>
      <c r="CQ227" s="64"/>
      <c r="CR227" s="64"/>
      <c r="CS227" s="64"/>
      <c r="CT227" s="64"/>
      <c r="CU227" s="64"/>
      <c r="CV227" s="64"/>
      <c r="CW227" s="64"/>
      <c r="CX227" s="64"/>
    </row>
    <row r="228" spans="1:102" s="120" customFormat="1" ht="31.5" x14ac:dyDescent="0.2">
      <c r="A228" s="125">
        <f t="shared" si="179"/>
        <v>113</v>
      </c>
      <c r="B228" s="178" t="s">
        <v>200</v>
      </c>
      <c r="C228" s="178" t="s">
        <v>200</v>
      </c>
      <c r="D228" s="42" t="s">
        <v>199</v>
      </c>
      <c r="E228" s="175">
        <v>2</v>
      </c>
      <c r="F228" s="176">
        <v>0</v>
      </c>
      <c r="G228" s="175">
        <f t="shared" ref="G228:G229" si="186">E228+(E228*F228)</f>
        <v>2</v>
      </c>
      <c r="H228" s="6" t="s">
        <v>111</v>
      </c>
      <c r="I228" s="3">
        <v>1.125</v>
      </c>
      <c r="J228" s="3">
        <f t="shared" si="182"/>
        <v>2.25</v>
      </c>
      <c r="K228" s="171">
        <v>53.48</v>
      </c>
      <c r="L228" s="134">
        <f t="shared" si="183"/>
        <v>120.33</v>
      </c>
      <c r="M228" s="134">
        <v>297</v>
      </c>
      <c r="N228" s="137">
        <f t="shared" si="184"/>
        <v>594</v>
      </c>
      <c r="O228" s="177">
        <f t="shared" si="185"/>
        <v>714.33</v>
      </c>
      <c r="P228" s="129"/>
      <c r="Q228" s="64"/>
      <c r="R228" s="64"/>
      <c r="S228" s="64"/>
      <c r="T228" s="134"/>
      <c r="U228" s="64"/>
      <c r="V228" s="64"/>
      <c r="W228" s="64"/>
      <c r="X228" s="64"/>
      <c r="Y228" s="64"/>
      <c r="Z228" s="64"/>
      <c r="AA228" s="64"/>
      <c r="AB228" s="64"/>
      <c r="AC228" s="64"/>
      <c r="AD228" s="64"/>
      <c r="AE228" s="64"/>
      <c r="AF228" s="64"/>
      <c r="AG228" s="64"/>
      <c r="AH228" s="64"/>
      <c r="AI228" s="64"/>
      <c r="AJ228" s="64"/>
      <c r="AK228" s="64"/>
      <c r="AL228" s="64"/>
      <c r="AM228" s="64"/>
      <c r="AN228" s="64"/>
      <c r="AO228" s="64"/>
      <c r="AP228" s="64"/>
      <c r="AQ228" s="64"/>
      <c r="AR228" s="64"/>
      <c r="AS228" s="64"/>
      <c r="AT228" s="64"/>
      <c r="AU228" s="64"/>
      <c r="AV228" s="64"/>
      <c r="AW228" s="64"/>
      <c r="AX228" s="64"/>
      <c r="AY228" s="64"/>
      <c r="AZ228" s="64"/>
      <c r="BA228" s="64"/>
      <c r="BB228" s="64"/>
      <c r="BC228" s="64"/>
      <c r="BD228" s="64"/>
      <c r="BE228" s="64"/>
      <c r="BF228" s="64"/>
      <c r="BG228" s="64"/>
      <c r="BH228" s="64"/>
      <c r="BI228" s="64"/>
      <c r="BJ228" s="64"/>
      <c r="BK228" s="64"/>
      <c r="BL228" s="64"/>
      <c r="BM228" s="64"/>
      <c r="BN228" s="64"/>
      <c r="BO228" s="64"/>
      <c r="BP228" s="64"/>
      <c r="BQ228" s="64"/>
      <c r="BR228" s="64"/>
      <c r="BS228" s="64"/>
      <c r="BT228" s="64"/>
      <c r="BU228" s="64"/>
      <c r="BV228" s="64"/>
      <c r="BW228" s="64"/>
      <c r="BX228" s="64"/>
      <c r="BY228" s="64"/>
      <c r="BZ228" s="64"/>
      <c r="CA228" s="64"/>
      <c r="CB228" s="64"/>
      <c r="CC228" s="64"/>
      <c r="CD228" s="64"/>
      <c r="CE228" s="64"/>
      <c r="CF228" s="64"/>
      <c r="CG228" s="64"/>
      <c r="CH228" s="64"/>
      <c r="CI228" s="64"/>
      <c r="CJ228" s="64"/>
      <c r="CK228" s="64"/>
      <c r="CL228" s="64"/>
      <c r="CM228" s="64"/>
      <c r="CN228" s="64"/>
      <c r="CO228" s="64"/>
      <c r="CP228" s="64"/>
      <c r="CQ228" s="64"/>
      <c r="CR228" s="64"/>
      <c r="CS228" s="64"/>
      <c r="CT228" s="64"/>
      <c r="CU228" s="64"/>
      <c r="CV228" s="64"/>
      <c r="CW228" s="64"/>
      <c r="CX228" s="64"/>
    </row>
    <row r="229" spans="1:102" s="120" customFormat="1" ht="31.5" x14ac:dyDescent="0.2">
      <c r="A229" s="125">
        <f t="shared" si="179"/>
        <v>114</v>
      </c>
      <c r="B229" s="178" t="s">
        <v>200</v>
      </c>
      <c r="C229" s="178" t="s">
        <v>200</v>
      </c>
      <c r="D229" s="42" t="s">
        <v>203</v>
      </c>
      <c r="E229" s="175">
        <v>1</v>
      </c>
      <c r="F229" s="176">
        <v>0</v>
      </c>
      <c r="G229" s="175">
        <f t="shared" si="186"/>
        <v>1</v>
      </c>
      <c r="H229" s="6" t="s">
        <v>111</v>
      </c>
      <c r="I229" s="3">
        <v>0.32500000000000001</v>
      </c>
      <c r="J229" s="3">
        <f t="shared" si="182"/>
        <v>0.32500000000000001</v>
      </c>
      <c r="K229" s="171">
        <v>53.48</v>
      </c>
      <c r="L229" s="134">
        <f t="shared" si="183"/>
        <v>17.381</v>
      </c>
      <c r="M229" s="134">
        <v>85.8</v>
      </c>
      <c r="N229" s="137">
        <f t="shared" si="184"/>
        <v>85.8</v>
      </c>
      <c r="O229" s="177">
        <f t="shared" si="185"/>
        <v>103.181</v>
      </c>
      <c r="P229" s="129"/>
      <c r="Q229" s="64"/>
      <c r="R229" s="64"/>
      <c r="S229" s="64"/>
      <c r="T229" s="134"/>
      <c r="U229" s="64"/>
      <c r="V229" s="64"/>
      <c r="W229" s="64"/>
      <c r="X229" s="64"/>
      <c r="Y229" s="64"/>
      <c r="Z229" s="64"/>
      <c r="AA229" s="64"/>
      <c r="AB229" s="64"/>
      <c r="AC229" s="64"/>
      <c r="AD229" s="64"/>
      <c r="AE229" s="64"/>
      <c r="AF229" s="64"/>
      <c r="AG229" s="64"/>
      <c r="AH229" s="64"/>
      <c r="AI229" s="64"/>
      <c r="AJ229" s="64"/>
      <c r="AK229" s="64"/>
      <c r="AL229" s="64"/>
      <c r="AM229" s="64"/>
      <c r="AN229" s="64"/>
      <c r="AO229" s="64"/>
      <c r="AP229" s="64"/>
      <c r="AQ229" s="64"/>
      <c r="AR229" s="64"/>
      <c r="AS229" s="64"/>
      <c r="AT229" s="64"/>
      <c r="AU229" s="64"/>
      <c r="AV229" s="64"/>
      <c r="AW229" s="64"/>
      <c r="AX229" s="64"/>
      <c r="AY229" s="64"/>
      <c r="AZ229" s="64"/>
      <c r="BA229" s="64"/>
      <c r="BB229" s="64"/>
      <c r="BC229" s="64"/>
      <c r="BD229" s="64"/>
      <c r="BE229" s="64"/>
      <c r="BF229" s="64"/>
      <c r="BG229" s="64"/>
      <c r="BH229" s="64"/>
      <c r="BI229" s="64"/>
      <c r="BJ229" s="64"/>
      <c r="BK229" s="64"/>
      <c r="BL229" s="64"/>
      <c r="BM229" s="64"/>
      <c r="BN229" s="64"/>
      <c r="BO229" s="64"/>
      <c r="BP229" s="64"/>
      <c r="BQ229" s="64"/>
      <c r="BR229" s="64"/>
      <c r="BS229" s="64"/>
      <c r="BT229" s="64"/>
      <c r="BU229" s="64"/>
      <c r="BV229" s="64"/>
      <c r="BW229" s="64"/>
      <c r="BX229" s="64"/>
      <c r="BY229" s="64"/>
      <c r="BZ229" s="64"/>
      <c r="CA229" s="64"/>
      <c r="CB229" s="64"/>
      <c r="CC229" s="64"/>
      <c r="CD229" s="64"/>
      <c r="CE229" s="64"/>
      <c r="CF229" s="64"/>
      <c r="CG229" s="64"/>
      <c r="CH229" s="64"/>
      <c r="CI229" s="64"/>
      <c r="CJ229" s="64"/>
      <c r="CK229" s="64"/>
      <c r="CL229" s="64"/>
      <c r="CM229" s="64"/>
      <c r="CN229" s="64"/>
      <c r="CO229" s="64"/>
      <c r="CP229" s="64"/>
      <c r="CQ229" s="64"/>
      <c r="CR229" s="64"/>
      <c r="CS229" s="64"/>
      <c r="CT229" s="64"/>
      <c r="CU229" s="64"/>
      <c r="CV229" s="64"/>
      <c r="CW229" s="64"/>
      <c r="CX229" s="64"/>
    </row>
    <row r="230" spans="1:102" s="120" customFormat="1" x14ac:dyDescent="0.2">
      <c r="A230" s="125" t="str">
        <f t="shared" si="179"/>
        <v/>
      </c>
      <c r="B230" s="178"/>
      <c r="C230" s="178"/>
      <c r="D230" s="42"/>
      <c r="E230" s="175"/>
      <c r="F230" s="176"/>
      <c r="G230" s="175"/>
      <c r="H230" s="6"/>
      <c r="I230" s="3"/>
      <c r="J230" s="3"/>
      <c r="K230" s="171"/>
      <c r="L230" s="134"/>
      <c r="M230" s="134"/>
      <c r="N230" s="137"/>
      <c r="O230" s="177"/>
      <c r="P230" s="129"/>
      <c r="Q230" s="64"/>
      <c r="R230" s="64"/>
      <c r="S230" s="64"/>
      <c r="T230" s="134"/>
      <c r="U230" s="64"/>
      <c r="V230" s="64"/>
      <c r="W230" s="64"/>
      <c r="X230" s="64"/>
      <c r="Y230" s="64"/>
      <c r="Z230" s="64"/>
      <c r="AA230" s="64"/>
      <c r="AB230" s="64"/>
      <c r="AC230" s="64"/>
      <c r="AD230" s="64"/>
      <c r="AE230" s="64"/>
      <c r="AF230" s="64"/>
      <c r="AG230" s="64"/>
      <c r="AH230" s="64"/>
      <c r="AI230" s="64"/>
      <c r="AJ230" s="64"/>
      <c r="AK230" s="64"/>
      <c r="AL230" s="64"/>
      <c r="AM230" s="64"/>
      <c r="AN230" s="64"/>
      <c r="AO230" s="64"/>
      <c r="AP230" s="64"/>
      <c r="AQ230" s="64"/>
      <c r="AR230" s="64"/>
      <c r="AS230" s="64"/>
      <c r="AT230" s="64"/>
      <c r="AU230" s="64"/>
      <c r="AV230" s="64"/>
      <c r="AW230" s="64"/>
      <c r="AX230" s="64"/>
      <c r="AY230" s="64"/>
      <c r="AZ230" s="64"/>
      <c r="BA230" s="64"/>
      <c r="BB230" s="64"/>
      <c r="BC230" s="64"/>
      <c r="BD230" s="64"/>
      <c r="BE230" s="64"/>
      <c r="BF230" s="64"/>
      <c r="BG230" s="64"/>
      <c r="BH230" s="64"/>
      <c r="BI230" s="64"/>
      <c r="BJ230" s="64"/>
      <c r="BK230" s="64"/>
      <c r="BL230" s="64"/>
      <c r="BM230" s="64"/>
      <c r="BN230" s="64"/>
      <c r="BO230" s="64"/>
      <c r="BP230" s="64"/>
      <c r="BQ230" s="64"/>
      <c r="BR230" s="64"/>
      <c r="BS230" s="64"/>
      <c r="BT230" s="64"/>
      <c r="BU230" s="64"/>
      <c r="BV230" s="64"/>
      <c r="BW230" s="64"/>
      <c r="BX230" s="64"/>
      <c r="BY230" s="64"/>
      <c r="BZ230" s="64"/>
      <c r="CA230" s="64"/>
      <c r="CB230" s="64"/>
      <c r="CC230" s="64"/>
      <c r="CD230" s="64"/>
      <c r="CE230" s="64"/>
      <c r="CF230" s="64"/>
      <c r="CG230" s="64"/>
      <c r="CH230" s="64"/>
      <c r="CI230" s="64"/>
      <c r="CJ230" s="64"/>
      <c r="CK230" s="64"/>
      <c r="CL230" s="64"/>
      <c r="CM230" s="64"/>
      <c r="CN230" s="64"/>
      <c r="CO230" s="64"/>
      <c r="CP230" s="64"/>
      <c r="CQ230" s="64"/>
      <c r="CR230" s="64"/>
      <c r="CS230" s="64"/>
      <c r="CT230" s="64"/>
      <c r="CU230" s="64"/>
      <c r="CV230" s="64"/>
      <c r="CW230" s="64"/>
      <c r="CX230" s="64"/>
    </row>
    <row r="231" spans="1:102" s="120" customFormat="1" ht="18" customHeight="1" x14ac:dyDescent="0.2">
      <c r="A231" s="125">
        <f t="shared" si="179"/>
        <v>115</v>
      </c>
      <c r="B231" s="178" t="s">
        <v>277</v>
      </c>
      <c r="C231" s="178" t="s">
        <v>277</v>
      </c>
      <c r="D231" s="188" t="s">
        <v>178</v>
      </c>
      <c r="E231" s="189">
        <v>390</v>
      </c>
      <c r="F231" s="176">
        <v>0.05</v>
      </c>
      <c r="G231" s="175">
        <f>E231+(E231*F231)</f>
        <v>409.5</v>
      </c>
      <c r="H231" s="6" t="s">
        <v>109</v>
      </c>
      <c r="I231" s="3">
        <v>1.7500000000000002E-2</v>
      </c>
      <c r="J231" s="3">
        <f t="shared" ref="J231" si="187">I231*G231</f>
        <v>7.1662500000000007</v>
      </c>
      <c r="K231" s="171">
        <v>53.48</v>
      </c>
      <c r="L231" s="134">
        <f t="shared" ref="L231" si="188">K231*J231</f>
        <v>383.25105000000002</v>
      </c>
      <c r="M231" s="134">
        <v>2.8</v>
      </c>
      <c r="N231" s="137">
        <f>M231*G231</f>
        <v>1146.5999999999999</v>
      </c>
      <c r="O231" s="177">
        <f>L231+N231</f>
        <v>1529.85105</v>
      </c>
      <c r="P231" s="129"/>
      <c r="Q231" s="64"/>
      <c r="R231" s="64"/>
      <c r="S231" s="64"/>
      <c r="T231" s="134"/>
      <c r="U231" s="64"/>
      <c r="V231" s="64"/>
      <c r="W231" s="64"/>
      <c r="X231" s="64"/>
      <c r="Y231" s="64"/>
      <c r="Z231" s="64"/>
      <c r="AA231" s="64"/>
      <c r="AB231" s="64"/>
      <c r="AC231" s="64"/>
      <c r="AD231" s="64"/>
      <c r="AE231" s="64"/>
      <c r="AF231" s="64"/>
      <c r="AG231" s="64"/>
      <c r="AH231" s="64"/>
      <c r="AI231" s="64"/>
      <c r="AJ231" s="64"/>
      <c r="AK231" s="64"/>
      <c r="AL231" s="64"/>
      <c r="AM231" s="64"/>
      <c r="AN231" s="64"/>
      <c r="AO231" s="64"/>
      <c r="AP231" s="64"/>
      <c r="AQ231" s="64"/>
      <c r="AR231" s="64"/>
      <c r="AS231" s="64"/>
      <c r="AT231" s="64"/>
      <c r="AU231" s="64"/>
      <c r="AV231" s="64"/>
      <c r="AW231" s="64"/>
      <c r="AX231" s="64"/>
      <c r="AY231" s="64"/>
      <c r="AZ231" s="64"/>
      <c r="BA231" s="64"/>
      <c r="BB231" s="64"/>
      <c r="BC231" s="64"/>
      <c r="BD231" s="64"/>
      <c r="BE231" s="64"/>
      <c r="BF231" s="64"/>
      <c r="BG231" s="64"/>
      <c r="BH231" s="64"/>
      <c r="BI231" s="64"/>
      <c r="BJ231" s="64"/>
      <c r="BK231" s="64"/>
      <c r="BL231" s="64"/>
      <c r="BM231" s="64"/>
      <c r="BN231" s="64"/>
      <c r="BO231" s="64"/>
      <c r="BP231" s="64"/>
      <c r="BQ231" s="64"/>
      <c r="BR231" s="64"/>
      <c r="BS231" s="64"/>
      <c r="BT231" s="64"/>
      <c r="BU231" s="64"/>
      <c r="BV231" s="64"/>
      <c r="BW231" s="64"/>
      <c r="BX231" s="64"/>
      <c r="BY231" s="64"/>
      <c r="BZ231" s="64"/>
      <c r="CA231" s="64"/>
      <c r="CB231" s="64"/>
      <c r="CC231" s="64"/>
      <c r="CD231" s="64"/>
      <c r="CE231" s="64"/>
      <c r="CF231" s="64"/>
      <c r="CG231" s="64"/>
      <c r="CH231" s="64"/>
      <c r="CI231" s="64"/>
      <c r="CJ231" s="64"/>
      <c r="CK231" s="64"/>
      <c r="CL231" s="64"/>
      <c r="CM231" s="64"/>
      <c r="CN231" s="64"/>
      <c r="CO231" s="64"/>
      <c r="CP231" s="64"/>
      <c r="CQ231" s="64"/>
      <c r="CR231" s="64"/>
      <c r="CS231" s="64"/>
      <c r="CT231" s="64"/>
      <c r="CU231" s="64"/>
      <c r="CV231" s="64"/>
      <c r="CW231" s="64"/>
      <c r="CX231" s="64"/>
    </row>
    <row r="232" spans="1:102" s="120" customFormat="1" ht="15.75" customHeight="1" thickBot="1" x14ac:dyDescent="0.25">
      <c r="A232" s="125" t="str">
        <f t="shared" si="179"/>
        <v/>
      </c>
      <c r="B232" s="178"/>
      <c r="C232" s="178"/>
      <c r="D232" s="42"/>
      <c r="E232" s="175"/>
      <c r="F232" s="176"/>
      <c r="G232" s="175"/>
      <c r="H232" s="6"/>
      <c r="I232" s="3"/>
      <c r="J232" s="3"/>
      <c r="K232" s="171"/>
      <c r="L232" s="134"/>
      <c r="M232" s="134"/>
      <c r="N232" s="137"/>
      <c r="O232" s="177"/>
      <c r="P232" s="129"/>
      <c r="Q232" s="64"/>
      <c r="R232" s="64"/>
      <c r="S232" s="64"/>
      <c r="T232" s="134"/>
      <c r="U232" s="64"/>
      <c r="V232" s="64"/>
      <c r="W232" s="64"/>
      <c r="X232" s="64"/>
      <c r="Y232" s="64"/>
      <c r="Z232" s="64"/>
      <c r="AA232" s="64"/>
      <c r="AB232" s="64"/>
      <c r="AC232" s="64"/>
      <c r="AD232" s="64"/>
      <c r="AE232" s="64"/>
      <c r="AF232" s="64"/>
      <c r="AG232" s="64"/>
      <c r="AH232" s="64"/>
      <c r="AI232" s="64"/>
      <c r="AJ232" s="64"/>
      <c r="AK232" s="64"/>
      <c r="AL232" s="64"/>
      <c r="AM232" s="64"/>
      <c r="AN232" s="64"/>
      <c r="AO232" s="64"/>
      <c r="AP232" s="64"/>
      <c r="AQ232" s="64"/>
      <c r="AR232" s="64"/>
      <c r="AS232" s="64"/>
      <c r="AT232" s="64"/>
      <c r="AU232" s="64"/>
      <c r="AV232" s="64"/>
      <c r="AW232" s="64"/>
      <c r="AX232" s="64"/>
      <c r="AY232" s="64"/>
      <c r="AZ232" s="64"/>
      <c r="BA232" s="64"/>
      <c r="BB232" s="64"/>
      <c r="BC232" s="64"/>
      <c r="BD232" s="64"/>
      <c r="BE232" s="64"/>
      <c r="BF232" s="64"/>
      <c r="BG232" s="64"/>
      <c r="BH232" s="64"/>
      <c r="BI232" s="64"/>
      <c r="BJ232" s="64"/>
      <c r="BK232" s="64"/>
      <c r="BL232" s="64"/>
      <c r="BM232" s="64"/>
      <c r="BN232" s="64"/>
      <c r="BO232" s="64"/>
      <c r="BP232" s="64"/>
      <c r="BQ232" s="64"/>
      <c r="BR232" s="64"/>
      <c r="BS232" s="64"/>
      <c r="BT232" s="64"/>
      <c r="BU232" s="64"/>
      <c r="BV232" s="64"/>
      <c r="BW232" s="64"/>
      <c r="BX232" s="64"/>
      <c r="BY232" s="64"/>
      <c r="BZ232" s="64"/>
      <c r="CA232" s="64"/>
      <c r="CB232" s="64"/>
      <c r="CC232" s="64"/>
      <c r="CD232" s="64"/>
      <c r="CE232" s="64"/>
      <c r="CF232" s="64"/>
      <c r="CG232" s="64"/>
      <c r="CH232" s="64"/>
      <c r="CI232" s="64"/>
      <c r="CJ232" s="64"/>
      <c r="CK232" s="64"/>
      <c r="CL232" s="64"/>
      <c r="CM232" s="64"/>
      <c r="CN232" s="64"/>
      <c r="CO232" s="64"/>
      <c r="CP232" s="64"/>
      <c r="CQ232" s="64"/>
      <c r="CR232" s="64"/>
      <c r="CS232" s="64"/>
      <c r="CT232" s="64"/>
      <c r="CU232" s="64"/>
      <c r="CV232" s="64"/>
      <c r="CW232" s="64"/>
      <c r="CX232" s="64"/>
    </row>
    <row r="233" spans="1:102" s="120" customFormat="1" x14ac:dyDescent="0.2">
      <c r="A233" s="121" t="str">
        <f t="shared" si="179"/>
        <v/>
      </c>
      <c r="B233" s="178"/>
      <c r="C233" s="178"/>
      <c r="D233" s="140" t="s">
        <v>17</v>
      </c>
      <c r="E233" s="141"/>
      <c r="F233" s="142"/>
      <c r="G233" s="141"/>
      <c r="H233" s="143"/>
      <c r="I233" s="168"/>
      <c r="J233" s="168"/>
      <c r="K233" s="169"/>
      <c r="L233" s="144" t="str">
        <f t="shared" ref="L233" si="189">IF(H233&lt;&gt;"",I233*K233,"")</f>
        <v/>
      </c>
      <c r="M233" s="144"/>
      <c r="N233" s="145"/>
      <c r="O233" s="147"/>
      <c r="P233" s="148">
        <f>SUM(O166:O231)</f>
        <v>54503.820027779984</v>
      </c>
      <c r="Q233" s="64"/>
      <c r="R233" s="64"/>
      <c r="S233" s="64"/>
      <c r="T233" s="134"/>
      <c r="U233" s="64"/>
      <c r="V233" s="64"/>
      <c r="W233" s="64"/>
      <c r="X233" s="64"/>
      <c r="Y233" s="64"/>
      <c r="Z233" s="64"/>
      <c r="AA233" s="64"/>
      <c r="AB233" s="64"/>
      <c r="AC233" s="64"/>
      <c r="AD233" s="64"/>
      <c r="AE233" s="64"/>
      <c r="AF233" s="64"/>
      <c r="AG233" s="64"/>
      <c r="AH233" s="64"/>
      <c r="AI233" s="64"/>
      <c r="AJ233" s="64"/>
      <c r="AK233" s="64"/>
      <c r="AL233" s="64"/>
      <c r="AM233" s="64"/>
      <c r="AN233" s="64"/>
      <c r="AO233" s="64"/>
      <c r="AP233" s="64"/>
      <c r="AQ233" s="64"/>
      <c r="AR233" s="64"/>
      <c r="AS233" s="64"/>
      <c r="AT233" s="64"/>
      <c r="AU233" s="64"/>
      <c r="AV233" s="64"/>
      <c r="AW233" s="64"/>
      <c r="AX233" s="64"/>
      <c r="AY233" s="64"/>
      <c r="AZ233" s="64"/>
      <c r="BA233" s="64"/>
      <c r="BB233" s="64"/>
      <c r="BC233" s="64"/>
      <c r="BD233" s="64"/>
      <c r="BE233" s="64"/>
      <c r="BF233" s="64"/>
      <c r="BG233" s="64"/>
      <c r="BH233" s="64"/>
      <c r="BI233" s="64"/>
      <c r="BJ233" s="64"/>
      <c r="BK233" s="64"/>
      <c r="BL233" s="64"/>
      <c r="BM233" s="64"/>
      <c r="BN233" s="64"/>
      <c r="BO233" s="64"/>
      <c r="BP233" s="64"/>
      <c r="BQ233" s="64"/>
      <c r="BR233" s="64"/>
      <c r="BS233" s="64"/>
      <c r="BT233" s="64"/>
      <c r="BU233" s="64"/>
      <c r="BV233" s="64"/>
      <c r="BW233" s="64"/>
      <c r="BX233" s="64"/>
      <c r="BY233" s="64"/>
      <c r="BZ233" s="64"/>
      <c r="CA233" s="64"/>
      <c r="CB233" s="64"/>
      <c r="CC233" s="64"/>
      <c r="CD233" s="64"/>
      <c r="CE233" s="64"/>
      <c r="CF233" s="64"/>
      <c r="CG233" s="64"/>
      <c r="CH233" s="64"/>
      <c r="CI233" s="64"/>
      <c r="CJ233" s="64"/>
      <c r="CK233" s="64"/>
      <c r="CL233" s="64"/>
      <c r="CM233" s="64"/>
      <c r="CN233" s="64"/>
      <c r="CO233" s="64"/>
      <c r="CP233" s="64"/>
      <c r="CQ233" s="64"/>
      <c r="CR233" s="64"/>
      <c r="CS233" s="64"/>
      <c r="CT233" s="64"/>
      <c r="CU233" s="64"/>
      <c r="CV233" s="64"/>
      <c r="CW233" s="64"/>
      <c r="CX233" s="64"/>
    </row>
    <row r="234" spans="1:102" s="120" customFormat="1" x14ac:dyDescent="0.2">
      <c r="A234" s="123" t="str">
        <f t="shared" si="179"/>
        <v/>
      </c>
      <c r="B234" s="124"/>
      <c r="C234" s="167">
        <v>260000</v>
      </c>
      <c r="D234" s="122" t="s">
        <v>113</v>
      </c>
      <c r="E234" s="130"/>
      <c r="F234" s="132"/>
      <c r="G234" s="130"/>
      <c r="H234" s="124"/>
      <c r="I234" s="124"/>
      <c r="J234" s="124"/>
      <c r="K234" s="124"/>
      <c r="L234" s="133" t="str">
        <f>IF(H234&lt;&gt;"",0.4*N234,"")</f>
        <v/>
      </c>
      <c r="M234" s="133"/>
      <c r="N234" s="136"/>
      <c r="O234" s="146"/>
      <c r="P234" s="128"/>
      <c r="Q234" s="64"/>
      <c r="R234" s="64"/>
      <c r="S234" s="64"/>
      <c r="T234" s="134"/>
      <c r="U234" s="64"/>
      <c r="V234" s="64"/>
      <c r="W234" s="64"/>
      <c r="X234" s="64"/>
      <c r="Y234" s="64"/>
      <c r="Z234" s="64"/>
      <c r="AA234" s="64"/>
      <c r="AB234" s="64"/>
      <c r="AC234" s="64"/>
      <c r="AD234" s="64"/>
      <c r="AE234" s="64"/>
      <c r="AF234" s="64"/>
      <c r="AG234" s="64"/>
      <c r="AH234" s="64"/>
      <c r="AI234" s="64"/>
      <c r="AJ234" s="64"/>
      <c r="AK234" s="64"/>
      <c r="AL234" s="64"/>
      <c r="AM234" s="64"/>
      <c r="AN234" s="64"/>
      <c r="AO234" s="64"/>
      <c r="AP234" s="64"/>
      <c r="AQ234" s="64"/>
      <c r="AR234" s="64"/>
      <c r="AS234" s="64"/>
      <c r="AT234" s="64"/>
      <c r="AU234" s="64"/>
      <c r="AV234" s="64"/>
      <c r="AW234" s="64"/>
      <c r="AX234" s="64"/>
      <c r="AY234" s="64"/>
      <c r="AZ234" s="64"/>
      <c r="BA234" s="64"/>
      <c r="BB234" s="64"/>
      <c r="BC234" s="64"/>
      <c r="BD234" s="64"/>
      <c r="BE234" s="64"/>
      <c r="BF234" s="64"/>
      <c r="BG234" s="64"/>
      <c r="BH234" s="64"/>
      <c r="BI234" s="64"/>
      <c r="BJ234" s="64"/>
      <c r="BK234" s="64"/>
      <c r="BL234" s="64"/>
      <c r="BM234" s="64"/>
      <c r="BN234" s="64"/>
      <c r="BO234" s="64"/>
      <c r="BP234" s="64"/>
      <c r="BQ234" s="64"/>
      <c r="BR234" s="64"/>
      <c r="BS234" s="64"/>
      <c r="BT234" s="64"/>
      <c r="BU234" s="64"/>
      <c r="BV234" s="64"/>
      <c r="BW234" s="64"/>
      <c r="BX234" s="64"/>
      <c r="BY234" s="64"/>
      <c r="BZ234" s="64"/>
      <c r="CA234" s="64"/>
      <c r="CB234" s="64"/>
      <c r="CC234" s="64"/>
      <c r="CD234" s="64"/>
      <c r="CE234" s="64"/>
      <c r="CF234" s="64"/>
      <c r="CG234" s="64"/>
      <c r="CH234" s="64"/>
      <c r="CI234" s="64"/>
      <c r="CJ234" s="64"/>
      <c r="CK234" s="64"/>
      <c r="CL234" s="64"/>
      <c r="CM234" s="64"/>
      <c r="CN234" s="64"/>
      <c r="CO234" s="64"/>
      <c r="CP234" s="64"/>
      <c r="CQ234" s="64"/>
      <c r="CR234" s="64"/>
      <c r="CS234" s="64"/>
      <c r="CT234" s="64"/>
      <c r="CU234" s="64"/>
      <c r="CV234" s="64"/>
      <c r="CW234" s="64"/>
      <c r="CX234" s="64"/>
    </row>
    <row r="235" spans="1:102" s="120" customFormat="1" x14ac:dyDescent="0.2">
      <c r="A235" s="125" t="str">
        <f t="shared" si="179"/>
        <v/>
      </c>
      <c r="B235" s="178"/>
      <c r="C235" s="6"/>
      <c r="D235" s="179"/>
      <c r="E235" s="180"/>
      <c r="F235" s="176"/>
      <c r="G235" s="175"/>
      <c r="H235" s="6"/>
      <c r="I235" s="6"/>
      <c r="J235" s="6"/>
      <c r="K235" s="6"/>
      <c r="L235" s="134"/>
      <c r="M235" s="134"/>
      <c r="N235" s="137"/>
      <c r="O235" s="177"/>
      <c r="P235" s="129"/>
      <c r="Q235" s="64"/>
      <c r="R235" s="64"/>
      <c r="S235" s="64"/>
      <c r="T235" s="134"/>
      <c r="U235" s="64"/>
      <c r="V235" s="64"/>
      <c r="W235" s="64"/>
      <c r="X235" s="64"/>
      <c r="Y235" s="64"/>
      <c r="Z235" s="64"/>
      <c r="AA235" s="64"/>
      <c r="AB235" s="64"/>
      <c r="AC235" s="64"/>
      <c r="AD235" s="64"/>
      <c r="AE235" s="64"/>
      <c r="AF235" s="64"/>
      <c r="AG235" s="64"/>
      <c r="AH235" s="64"/>
      <c r="AI235" s="64"/>
      <c r="AJ235" s="64"/>
      <c r="AK235" s="64"/>
      <c r="AL235" s="64"/>
      <c r="AM235" s="64"/>
      <c r="AN235" s="64"/>
      <c r="AO235" s="64"/>
      <c r="AP235" s="64"/>
      <c r="AQ235" s="64"/>
      <c r="AR235" s="64"/>
      <c r="AS235" s="64"/>
      <c r="AT235" s="64"/>
      <c r="AU235" s="64"/>
      <c r="AV235" s="64"/>
      <c r="AW235" s="64"/>
      <c r="AX235" s="64"/>
      <c r="AY235" s="64"/>
      <c r="AZ235" s="64"/>
      <c r="BA235" s="64"/>
      <c r="BB235" s="64"/>
      <c r="BC235" s="64"/>
      <c r="BD235" s="64"/>
      <c r="BE235" s="64"/>
      <c r="BF235" s="64"/>
      <c r="BG235" s="64"/>
      <c r="BH235" s="64"/>
      <c r="BI235" s="64"/>
      <c r="BJ235" s="64"/>
      <c r="BK235" s="64"/>
      <c r="BL235" s="64"/>
      <c r="BM235" s="64"/>
      <c r="BN235" s="64"/>
      <c r="BO235" s="64"/>
      <c r="BP235" s="64"/>
      <c r="BQ235" s="64"/>
      <c r="BR235" s="64"/>
      <c r="BS235" s="64"/>
      <c r="BT235" s="64"/>
      <c r="BU235" s="64"/>
      <c r="BV235" s="64"/>
      <c r="BW235" s="64"/>
      <c r="BX235" s="64"/>
      <c r="BY235" s="64"/>
      <c r="BZ235" s="64"/>
      <c r="CA235" s="64"/>
      <c r="CB235" s="64"/>
      <c r="CC235" s="64"/>
      <c r="CD235" s="64"/>
      <c r="CE235" s="64"/>
      <c r="CF235" s="64"/>
      <c r="CG235" s="64"/>
      <c r="CH235" s="64"/>
      <c r="CI235" s="64"/>
      <c r="CJ235" s="64"/>
      <c r="CK235" s="64"/>
      <c r="CL235" s="64"/>
      <c r="CM235" s="64"/>
      <c r="CN235" s="64"/>
      <c r="CO235" s="64"/>
      <c r="CP235" s="64"/>
      <c r="CQ235" s="64"/>
      <c r="CR235" s="64"/>
      <c r="CS235" s="64"/>
      <c r="CT235" s="64"/>
      <c r="CU235" s="64"/>
      <c r="CV235" s="64"/>
      <c r="CW235" s="64"/>
      <c r="CX235" s="64"/>
    </row>
    <row r="236" spans="1:102" s="120" customFormat="1" x14ac:dyDescent="0.2">
      <c r="A236" s="125" t="str">
        <f t="shared" si="179"/>
        <v/>
      </c>
      <c r="B236" s="178"/>
      <c r="C236" s="178"/>
      <c r="D236" s="170" t="s">
        <v>114</v>
      </c>
      <c r="E236" s="175"/>
      <c r="F236" s="176"/>
      <c r="G236" s="175"/>
      <c r="H236" s="6"/>
      <c r="I236" s="64"/>
      <c r="J236" s="64"/>
      <c r="K236" s="171"/>
      <c r="L236" s="134" t="str">
        <f t="shared" ref="L236" si="190">IF(H236&lt;&gt;"",I236*K236,"")</f>
        <v/>
      </c>
      <c r="M236" s="64"/>
      <c r="N236" s="137"/>
      <c r="O236" s="177"/>
      <c r="P236" s="129"/>
      <c r="Q236" s="64"/>
      <c r="R236" s="64"/>
      <c r="S236" s="64"/>
      <c r="T236" s="134"/>
      <c r="U236" s="64"/>
      <c r="V236" s="64"/>
      <c r="W236" s="64"/>
      <c r="X236" s="64"/>
      <c r="Y236" s="64"/>
      <c r="Z236" s="64"/>
      <c r="AA236" s="64"/>
      <c r="AB236" s="64"/>
      <c r="AC236" s="64"/>
      <c r="AD236" s="64"/>
      <c r="AE236" s="64"/>
      <c r="AF236" s="64"/>
      <c r="AG236" s="64"/>
      <c r="AH236" s="64"/>
      <c r="AI236" s="64"/>
      <c r="AJ236" s="64"/>
      <c r="AK236" s="64"/>
      <c r="AL236" s="64"/>
      <c r="AM236" s="64"/>
      <c r="AN236" s="64"/>
      <c r="AO236" s="64"/>
      <c r="AP236" s="64"/>
      <c r="AQ236" s="64"/>
      <c r="AR236" s="64"/>
      <c r="AS236" s="64"/>
      <c r="AT236" s="64"/>
      <c r="AU236" s="64"/>
      <c r="AV236" s="64"/>
      <c r="AW236" s="64"/>
      <c r="AX236" s="64"/>
      <c r="AY236" s="64"/>
      <c r="AZ236" s="64"/>
      <c r="BA236" s="64"/>
      <c r="BB236" s="64"/>
      <c r="BC236" s="64"/>
      <c r="BD236" s="64"/>
      <c r="BE236" s="64"/>
      <c r="BF236" s="64"/>
      <c r="BG236" s="64"/>
      <c r="BH236" s="64"/>
      <c r="BI236" s="64"/>
      <c r="BJ236" s="64"/>
      <c r="BK236" s="64"/>
      <c r="BL236" s="64"/>
      <c r="BM236" s="64"/>
      <c r="BN236" s="64"/>
      <c r="BO236" s="64"/>
      <c r="BP236" s="64"/>
      <c r="BQ236" s="64"/>
      <c r="BR236" s="64"/>
      <c r="BS236" s="64"/>
      <c r="BT236" s="64"/>
      <c r="BU236" s="64"/>
      <c r="BV236" s="64"/>
      <c r="BW236" s="64"/>
      <c r="BX236" s="64"/>
      <c r="BY236" s="64"/>
      <c r="BZ236" s="64"/>
      <c r="CA236" s="64"/>
      <c r="CB236" s="64"/>
      <c r="CC236" s="64"/>
      <c r="CD236" s="64"/>
      <c r="CE236" s="64"/>
      <c r="CF236" s="64"/>
      <c r="CG236" s="64"/>
      <c r="CH236" s="64"/>
      <c r="CI236" s="64"/>
      <c r="CJ236" s="64"/>
      <c r="CK236" s="64"/>
      <c r="CL236" s="64"/>
      <c r="CM236" s="64"/>
      <c r="CN236" s="64"/>
      <c r="CO236" s="64"/>
      <c r="CP236" s="64"/>
      <c r="CQ236" s="64"/>
      <c r="CR236" s="64"/>
      <c r="CS236" s="64"/>
      <c r="CT236" s="64"/>
      <c r="CU236" s="64"/>
      <c r="CV236" s="64"/>
      <c r="CW236" s="64"/>
      <c r="CX236" s="64"/>
    </row>
    <row r="237" spans="1:102" s="120" customFormat="1" x14ac:dyDescent="0.2">
      <c r="A237" s="125" t="str">
        <f t="shared" si="179"/>
        <v/>
      </c>
      <c r="B237" s="178"/>
      <c r="C237" s="178"/>
      <c r="D237" s="179"/>
      <c r="E237" s="175"/>
      <c r="F237" s="176"/>
      <c r="G237" s="175"/>
      <c r="H237" s="6"/>
      <c r="I237" s="64"/>
      <c r="J237" s="64"/>
      <c r="K237" s="171"/>
      <c r="L237" s="134"/>
      <c r="M237" s="64"/>
      <c r="N237" s="137"/>
      <c r="O237" s="177"/>
      <c r="P237" s="129"/>
      <c r="Q237" s="64"/>
      <c r="R237" s="64"/>
      <c r="S237" s="64"/>
      <c r="T237" s="134"/>
      <c r="U237" s="64"/>
      <c r="V237" s="64"/>
      <c r="W237" s="64"/>
      <c r="X237" s="64"/>
      <c r="Y237" s="64"/>
      <c r="Z237" s="64"/>
      <c r="AA237" s="64"/>
      <c r="AB237" s="64"/>
      <c r="AC237" s="64"/>
      <c r="AD237" s="64"/>
      <c r="AE237" s="64"/>
      <c r="AF237" s="64"/>
      <c r="AG237" s="64"/>
      <c r="AH237" s="64"/>
      <c r="AI237" s="64"/>
      <c r="AJ237" s="64"/>
      <c r="AK237" s="64"/>
      <c r="AL237" s="64"/>
      <c r="AM237" s="64"/>
      <c r="AN237" s="64"/>
      <c r="AO237" s="64"/>
      <c r="AP237" s="64"/>
      <c r="AQ237" s="64"/>
      <c r="AR237" s="64"/>
      <c r="AS237" s="64"/>
      <c r="AT237" s="64"/>
      <c r="AU237" s="64"/>
      <c r="AV237" s="64"/>
      <c r="AW237" s="64"/>
      <c r="AX237" s="64"/>
      <c r="AY237" s="64"/>
      <c r="AZ237" s="64"/>
      <c r="BA237" s="64"/>
      <c r="BB237" s="64"/>
      <c r="BC237" s="64"/>
      <c r="BD237" s="64"/>
      <c r="BE237" s="64"/>
      <c r="BF237" s="64"/>
      <c r="BG237" s="64"/>
      <c r="BH237" s="64"/>
      <c r="BI237" s="64"/>
      <c r="BJ237" s="64"/>
      <c r="BK237" s="64"/>
      <c r="BL237" s="64"/>
      <c r="BM237" s="64"/>
      <c r="BN237" s="64"/>
      <c r="BO237" s="64"/>
      <c r="BP237" s="64"/>
      <c r="BQ237" s="64"/>
      <c r="BR237" s="64"/>
      <c r="BS237" s="64"/>
      <c r="BT237" s="64"/>
      <c r="BU237" s="64"/>
      <c r="BV237" s="64"/>
      <c r="BW237" s="64"/>
      <c r="BX237" s="64"/>
      <c r="BY237" s="64"/>
      <c r="BZ237" s="64"/>
      <c r="CA237" s="64"/>
      <c r="CB237" s="64"/>
      <c r="CC237" s="64"/>
      <c r="CD237" s="64"/>
      <c r="CE237" s="64"/>
      <c r="CF237" s="64"/>
      <c r="CG237" s="64"/>
      <c r="CH237" s="64"/>
      <c r="CI237" s="64"/>
      <c r="CJ237" s="64"/>
      <c r="CK237" s="64"/>
      <c r="CL237" s="64"/>
      <c r="CM237" s="64"/>
      <c r="CN237" s="64"/>
      <c r="CO237" s="64"/>
      <c r="CP237" s="64"/>
      <c r="CQ237" s="64"/>
      <c r="CR237" s="64"/>
      <c r="CS237" s="64"/>
      <c r="CT237" s="64"/>
      <c r="CU237" s="64"/>
      <c r="CV237" s="64"/>
      <c r="CW237" s="64"/>
      <c r="CX237" s="64"/>
    </row>
    <row r="238" spans="1:102" s="120" customFormat="1" ht="18" customHeight="1" x14ac:dyDescent="0.2">
      <c r="A238" s="125" t="str">
        <f t="shared" si="179"/>
        <v/>
      </c>
      <c r="B238" s="178"/>
      <c r="C238" s="178"/>
      <c r="D238" s="181" t="s">
        <v>117</v>
      </c>
      <c r="E238" s="175"/>
      <c r="F238" s="176"/>
      <c r="G238" s="175"/>
      <c r="H238" s="6"/>
      <c r="I238" s="64"/>
      <c r="J238" s="64"/>
      <c r="K238" s="171"/>
      <c r="L238" s="134"/>
      <c r="M238" s="64"/>
      <c r="N238" s="137"/>
      <c r="O238" s="177"/>
      <c r="P238" s="129"/>
      <c r="Q238" s="64"/>
      <c r="R238" s="64"/>
      <c r="S238" s="64"/>
      <c r="T238" s="134"/>
      <c r="U238" s="64"/>
      <c r="V238" s="64"/>
      <c r="W238" s="64"/>
      <c r="X238" s="64"/>
      <c r="Y238" s="64"/>
      <c r="Z238" s="64"/>
      <c r="AA238" s="64"/>
      <c r="AB238" s="64"/>
      <c r="AC238" s="64"/>
      <c r="AD238" s="64"/>
      <c r="AE238" s="64"/>
      <c r="AF238" s="64"/>
      <c r="AG238" s="64"/>
      <c r="AH238" s="64"/>
      <c r="AI238" s="64"/>
      <c r="AJ238" s="64"/>
      <c r="AK238" s="64"/>
      <c r="AL238" s="64"/>
      <c r="AM238" s="64"/>
      <c r="AN238" s="64"/>
      <c r="AO238" s="64"/>
      <c r="AP238" s="64"/>
      <c r="AQ238" s="64"/>
      <c r="AR238" s="64"/>
      <c r="AS238" s="64"/>
      <c r="AT238" s="64"/>
      <c r="AU238" s="64"/>
      <c r="AV238" s="64"/>
      <c r="AW238" s="64"/>
      <c r="AX238" s="64"/>
      <c r="AY238" s="64"/>
      <c r="AZ238" s="64"/>
      <c r="BA238" s="64"/>
      <c r="BB238" s="64"/>
      <c r="BC238" s="64"/>
      <c r="BD238" s="64"/>
      <c r="BE238" s="64"/>
      <c r="BF238" s="64"/>
      <c r="BG238" s="64"/>
      <c r="BH238" s="64"/>
      <c r="BI238" s="64"/>
      <c r="BJ238" s="64"/>
      <c r="BK238" s="64"/>
      <c r="BL238" s="64"/>
      <c r="BM238" s="64"/>
      <c r="BN238" s="64"/>
      <c r="BO238" s="64"/>
      <c r="BP238" s="64"/>
      <c r="BQ238" s="64"/>
      <c r="BR238" s="64"/>
      <c r="BS238" s="64"/>
      <c r="BT238" s="64"/>
      <c r="BU238" s="64"/>
      <c r="BV238" s="64"/>
      <c r="BW238" s="64"/>
      <c r="BX238" s="64"/>
      <c r="BY238" s="64"/>
      <c r="BZ238" s="64"/>
      <c r="CA238" s="64"/>
      <c r="CB238" s="64"/>
      <c r="CC238" s="64"/>
      <c r="CD238" s="64"/>
      <c r="CE238" s="64"/>
      <c r="CF238" s="64"/>
      <c r="CG238" s="64"/>
      <c r="CH238" s="64"/>
      <c r="CI238" s="64"/>
      <c r="CJ238" s="64"/>
      <c r="CK238" s="64"/>
      <c r="CL238" s="64"/>
      <c r="CM238" s="64"/>
      <c r="CN238" s="64"/>
      <c r="CO238" s="64"/>
      <c r="CP238" s="64"/>
      <c r="CQ238" s="64"/>
      <c r="CR238" s="64"/>
      <c r="CS238" s="64"/>
      <c r="CT238" s="64"/>
      <c r="CU238" s="64"/>
      <c r="CV238" s="64"/>
      <c r="CW238" s="64"/>
      <c r="CX238" s="64"/>
    </row>
    <row r="239" spans="1:102" s="120" customFormat="1" ht="18" customHeight="1" x14ac:dyDescent="0.2">
      <c r="A239" s="125">
        <f t="shared" si="179"/>
        <v>116</v>
      </c>
      <c r="B239" s="178" t="s">
        <v>189</v>
      </c>
      <c r="C239" s="178" t="s">
        <v>189</v>
      </c>
      <c r="D239" s="179" t="s">
        <v>136</v>
      </c>
      <c r="E239" s="175">
        <v>2</v>
      </c>
      <c r="F239" s="176">
        <v>0</v>
      </c>
      <c r="G239" s="175">
        <f>E239+(E239*F239)</f>
        <v>2</v>
      </c>
      <c r="H239" s="6" t="s">
        <v>111</v>
      </c>
      <c r="I239" s="3">
        <v>0.67500000000000004</v>
      </c>
      <c r="J239" s="3">
        <f t="shared" ref="J239:J240" si="191">I239*G239</f>
        <v>1.35</v>
      </c>
      <c r="K239" s="171">
        <v>53.48</v>
      </c>
      <c r="L239" s="134">
        <f t="shared" ref="L239:L240" si="192">K239*J239</f>
        <v>72.198000000000008</v>
      </c>
      <c r="M239" s="134">
        <v>108</v>
      </c>
      <c r="N239" s="137">
        <f t="shared" ref="N239:N240" si="193">M239*G239</f>
        <v>216</v>
      </c>
      <c r="O239" s="177">
        <f t="shared" ref="O239:O240" si="194">L239+N239</f>
        <v>288.19799999999998</v>
      </c>
      <c r="P239" s="129"/>
      <c r="Q239" s="64"/>
      <c r="R239" s="64"/>
      <c r="S239" s="64"/>
      <c r="T239" s="134"/>
      <c r="U239" s="64"/>
      <c r="V239" s="64"/>
      <c r="W239" s="64"/>
      <c r="X239" s="64"/>
      <c r="Y239" s="64"/>
      <c r="Z239" s="64"/>
      <c r="AA239" s="64"/>
      <c r="AB239" s="64"/>
      <c r="AC239" s="64"/>
      <c r="AD239" s="64"/>
      <c r="AE239" s="64"/>
      <c r="AF239" s="64"/>
      <c r="AG239" s="64"/>
      <c r="AH239" s="64"/>
      <c r="AI239" s="64"/>
      <c r="AJ239" s="64"/>
      <c r="AK239" s="64"/>
      <c r="AL239" s="64"/>
      <c r="AM239" s="64"/>
      <c r="AN239" s="64"/>
      <c r="AO239" s="64"/>
      <c r="AP239" s="64"/>
      <c r="AQ239" s="64"/>
      <c r="AR239" s="64"/>
      <c r="AS239" s="64"/>
      <c r="AT239" s="64"/>
      <c r="AU239" s="64"/>
      <c r="AV239" s="64"/>
      <c r="AW239" s="64"/>
      <c r="AX239" s="64"/>
      <c r="AY239" s="64"/>
      <c r="AZ239" s="64"/>
      <c r="BA239" s="64"/>
      <c r="BB239" s="64"/>
      <c r="BC239" s="64"/>
      <c r="BD239" s="64"/>
      <c r="BE239" s="64"/>
      <c r="BF239" s="64"/>
      <c r="BG239" s="64"/>
      <c r="BH239" s="64"/>
      <c r="BI239" s="64"/>
      <c r="BJ239" s="64"/>
      <c r="BK239" s="64"/>
      <c r="BL239" s="64"/>
      <c r="BM239" s="64"/>
      <c r="BN239" s="64"/>
      <c r="BO239" s="64"/>
      <c r="BP239" s="64"/>
      <c r="BQ239" s="64"/>
      <c r="BR239" s="64"/>
      <c r="BS239" s="64"/>
      <c r="BT239" s="64"/>
      <c r="BU239" s="64"/>
      <c r="BV239" s="64"/>
      <c r="BW239" s="64"/>
      <c r="BX239" s="64"/>
      <c r="BY239" s="64"/>
      <c r="BZ239" s="64"/>
      <c r="CA239" s="64"/>
      <c r="CB239" s="64"/>
      <c r="CC239" s="64"/>
      <c r="CD239" s="64"/>
      <c r="CE239" s="64"/>
      <c r="CF239" s="64"/>
      <c r="CG239" s="64"/>
      <c r="CH239" s="64"/>
      <c r="CI239" s="64"/>
      <c r="CJ239" s="64"/>
      <c r="CK239" s="64"/>
      <c r="CL239" s="64"/>
      <c r="CM239" s="64"/>
      <c r="CN239" s="64"/>
      <c r="CO239" s="64"/>
      <c r="CP239" s="64"/>
      <c r="CQ239" s="64"/>
      <c r="CR239" s="64"/>
      <c r="CS239" s="64"/>
      <c r="CT239" s="64"/>
      <c r="CU239" s="64"/>
      <c r="CV239" s="64"/>
      <c r="CW239" s="64"/>
      <c r="CX239" s="64"/>
    </row>
    <row r="240" spans="1:102" s="120" customFormat="1" ht="18" customHeight="1" x14ac:dyDescent="0.2">
      <c r="A240" s="125">
        <f t="shared" si="179"/>
        <v>117</v>
      </c>
      <c r="B240" s="178" t="s">
        <v>189</v>
      </c>
      <c r="C240" s="178" t="s">
        <v>189</v>
      </c>
      <c r="D240" s="179" t="s">
        <v>137</v>
      </c>
      <c r="E240" s="175">
        <v>3</v>
      </c>
      <c r="F240" s="176">
        <v>0</v>
      </c>
      <c r="G240" s="175">
        <f t="shared" ref="G240" si="195">E240+(E240*F240)</f>
        <v>3</v>
      </c>
      <c r="H240" s="6" t="s">
        <v>111</v>
      </c>
      <c r="I240" s="3">
        <v>0.5</v>
      </c>
      <c r="J240" s="3">
        <f t="shared" si="191"/>
        <v>1.5</v>
      </c>
      <c r="K240" s="171">
        <v>53.48</v>
      </c>
      <c r="L240" s="134">
        <f t="shared" si="192"/>
        <v>80.22</v>
      </c>
      <c r="M240" s="134">
        <v>80</v>
      </c>
      <c r="N240" s="137">
        <f t="shared" si="193"/>
        <v>240</v>
      </c>
      <c r="O240" s="177">
        <f t="shared" si="194"/>
        <v>320.22000000000003</v>
      </c>
      <c r="P240" s="129"/>
      <c r="Q240" s="64"/>
      <c r="R240" s="64"/>
      <c r="S240" s="64"/>
      <c r="T240" s="134"/>
      <c r="U240" s="64"/>
      <c r="V240" s="64"/>
      <c r="W240" s="64"/>
      <c r="X240" s="64"/>
      <c r="Y240" s="64"/>
      <c r="Z240" s="64"/>
      <c r="AA240" s="64"/>
      <c r="AB240" s="64"/>
      <c r="AC240" s="64"/>
      <c r="AD240" s="64"/>
      <c r="AE240" s="64"/>
      <c r="AF240" s="64"/>
      <c r="AG240" s="64"/>
      <c r="AH240" s="64"/>
      <c r="AI240" s="64"/>
      <c r="AJ240" s="64"/>
      <c r="AK240" s="64"/>
      <c r="AL240" s="64"/>
      <c r="AM240" s="64"/>
      <c r="AN240" s="64"/>
      <c r="AO240" s="64"/>
      <c r="AP240" s="64"/>
      <c r="AQ240" s="64"/>
      <c r="AR240" s="64"/>
      <c r="AS240" s="64"/>
      <c r="AT240" s="64"/>
      <c r="AU240" s="64"/>
      <c r="AV240" s="64"/>
      <c r="AW240" s="64"/>
      <c r="AX240" s="64"/>
      <c r="AY240" s="64"/>
      <c r="AZ240" s="64"/>
      <c r="BA240" s="64"/>
      <c r="BB240" s="64"/>
      <c r="BC240" s="64"/>
      <c r="BD240" s="64"/>
      <c r="BE240" s="64"/>
      <c r="BF240" s="64"/>
      <c r="BG240" s="64"/>
      <c r="BH240" s="64"/>
      <c r="BI240" s="64"/>
      <c r="BJ240" s="64"/>
      <c r="BK240" s="64"/>
      <c r="BL240" s="64"/>
      <c r="BM240" s="64"/>
      <c r="BN240" s="64"/>
      <c r="BO240" s="64"/>
      <c r="BP240" s="64"/>
      <c r="BQ240" s="64"/>
      <c r="BR240" s="64"/>
      <c r="BS240" s="64"/>
      <c r="BT240" s="64"/>
      <c r="BU240" s="64"/>
      <c r="BV240" s="64"/>
      <c r="BW240" s="64"/>
      <c r="BX240" s="64"/>
      <c r="BY240" s="64"/>
      <c r="BZ240" s="64"/>
      <c r="CA240" s="64"/>
      <c r="CB240" s="64"/>
      <c r="CC240" s="64"/>
      <c r="CD240" s="64"/>
      <c r="CE240" s="64"/>
      <c r="CF240" s="64"/>
      <c r="CG240" s="64"/>
      <c r="CH240" s="64"/>
      <c r="CI240" s="64"/>
      <c r="CJ240" s="64"/>
      <c r="CK240" s="64"/>
      <c r="CL240" s="64"/>
      <c r="CM240" s="64"/>
      <c r="CN240" s="64"/>
      <c r="CO240" s="64"/>
      <c r="CP240" s="64"/>
      <c r="CQ240" s="64"/>
      <c r="CR240" s="64"/>
      <c r="CS240" s="64"/>
      <c r="CT240" s="64"/>
      <c r="CU240" s="64"/>
      <c r="CV240" s="64"/>
      <c r="CW240" s="64"/>
      <c r="CX240" s="64"/>
    </row>
    <row r="241" spans="1:102" s="120" customFormat="1" x14ac:dyDescent="0.2">
      <c r="A241" s="125" t="str">
        <f t="shared" si="179"/>
        <v/>
      </c>
      <c r="B241" s="178"/>
      <c r="C241" s="178"/>
      <c r="D241" s="179"/>
      <c r="E241" s="175"/>
      <c r="F241" s="176"/>
      <c r="G241" s="175"/>
      <c r="H241" s="6"/>
      <c r="I241" s="64"/>
      <c r="J241" s="64"/>
      <c r="K241" s="171"/>
      <c r="L241" s="134"/>
      <c r="M241" s="64"/>
      <c r="N241" s="137"/>
      <c r="O241" s="177"/>
      <c r="P241" s="129"/>
      <c r="Q241" s="64"/>
      <c r="R241" s="64"/>
      <c r="S241" s="64"/>
      <c r="T241" s="134"/>
      <c r="U241" s="64"/>
      <c r="V241" s="64"/>
      <c r="W241" s="64"/>
      <c r="X241" s="64"/>
      <c r="Y241" s="64"/>
      <c r="Z241" s="64"/>
      <c r="AA241" s="64"/>
      <c r="AB241" s="64"/>
      <c r="AC241" s="64"/>
      <c r="AD241" s="64"/>
      <c r="AE241" s="64"/>
      <c r="AF241" s="64"/>
      <c r="AG241" s="64"/>
      <c r="AH241" s="64"/>
      <c r="AI241" s="64"/>
      <c r="AJ241" s="64"/>
      <c r="AK241" s="64"/>
      <c r="AL241" s="64"/>
      <c r="AM241" s="64"/>
      <c r="AN241" s="64"/>
      <c r="AO241" s="64"/>
      <c r="AP241" s="64"/>
      <c r="AQ241" s="64"/>
      <c r="AR241" s="64"/>
      <c r="AS241" s="64"/>
      <c r="AT241" s="64"/>
      <c r="AU241" s="64"/>
      <c r="AV241" s="64"/>
      <c r="AW241" s="64"/>
      <c r="AX241" s="64"/>
      <c r="AY241" s="64"/>
      <c r="AZ241" s="64"/>
      <c r="BA241" s="64"/>
      <c r="BB241" s="64"/>
      <c r="BC241" s="64"/>
      <c r="BD241" s="64"/>
      <c r="BE241" s="64"/>
      <c r="BF241" s="64"/>
      <c r="BG241" s="64"/>
      <c r="BH241" s="64"/>
      <c r="BI241" s="64"/>
      <c r="BJ241" s="64"/>
      <c r="BK241" s="64"/>
      <c r="BL241" s="64"/>
      <c r="BM241" s="64"/>
      <c r="BN241" s="64"/>
      <c r="BO241" s="64"/>
      <c r="BP241" s="64"/>
      <c r="BQ241" s="64"/>
      <c r="BR241" s="64"/>
      <c r="BS241" s="64"/>
      <c r="BT241" s="64"/>
      <c r="BU241" s="64"/>
      <c r="BV241" s="64"/>
      <c r="BW241" s="64"/>
      <c r="BX241" s="64"/>
      <c r="BY241" s="64"/>
      <c r="BZ241" s="64"/>
      <c r="CA241" s="64"/>
      <c r="CB241" s="64"/>
      <c r="CC241" s="64"/>
      <c r="CD241" s="64"/>
      <c r="CE241" s="64"/>
      <c r="CF241" s="64"/>
      <c r="CG241" s="64"/>
      <c r="CH241" s="64"/>
      <c r="CI241" s="64"/>
      <c r="CJ241" s="64"/>
      <c r="CK241" s="64"/>
      <c r="CL241" s="64"/>
      <c r="CM241" s="64"/>
      <c r="CN241" s="64"/>
      <c r="CO241" s="64"/>
      <c r="CP241" s="64"/>
      <c r="CQ241" s="64"/>
      <c r="CR241" s="64"/>
      <c r="CS241" s="64"/>
      <c r="CT241" s="64"/>
      <c r="CU241" s="64"/>
      <c r="CV241" s="64"/>
      <c r="CW241" s="64"/>
      <c r="CX241" s="64"/>
    </row>
    <row r="242" spans="1:102" s="120" customFormat="1" ht="18" customHeight="1" x14ac:dyDescent="0.2">
      <c r="A242" s="125" t="str">
        <f t="shared" si="179"/>
        <v/>
      </c>
      <c r="B242" s="178"/>
      <c r="C242" s="178"/>
      <c r="D242" s="181" t="s">
        <v>118</v>
      </c>
      <c r="E242" s="175"/>
      <c r="F242" s="176"/>
      <c r="G242" s="175"/>
      <c r="H242" s="6"/>
      <c r="I242" s="64"/>
      <c r="J242" s="64"/>
      <c r="K242" s="171"/>
      <c r="L242" s="134"/>
      <c r="M242" s="64"/>
      <c r="N242" s="137"/>
      <c r="O242" s="177"/>
      <c r="P242" s="129"/>
      <c r="Q242" s="64"/>
      <c r="R242" s="64"/>
      <c r="S242" s="64"/>
      <c r="T242" s="134"/>
      <c r="U242" s="64"/>
      <c r="V242" s="64"/>
      <c r="W242" s="64"/>
      <c r="X242" s="64"/>
      <c r="Y242" s="64"/>
      <c r="Z242" s="64"/>
      <c r="AA242" s="64"/>
      <c r="AB242" s="64"/>
      <c r="AC242" s="64"/>
      <c r="AD242" s="64"/>
      <c r="AE242" s="64"/>
      <c r="AF242" s="64"/>
      <c r="AG242" s="64"/>
      <c r="AH242" s="64"/>
      <c r="AI242" s="64"/>
      <c r="AJ242" s="64"/>
      <c r="AK242" s="64"/>
      <c r="AL242" s="64"/>
      <c r="AM242" s="64"/>
      <c r="AN242" s="64"/>
      <c r="AO242" s="64"/>
      <c r="AP242" s="64"/>
      <c r="AQ242" s="64"/>
      <c r="AR242" s="64"/>
      <c r="AS242" s="64"/>
      <c r="AT242" s="64"/>
      <c r="AU242" s="64"/>
      <c r="AV242" s="64"/>
      <c r="AW242" s="64"/>
      <c r="AX242" s="64"/>
      <c r="AY242" s="64"/>
      <c r="AZ242" s="64"/>
      <c r="BA242" s="64"/>
      <c r="BB242" s="64"/>
      <c r="BC242" s="64"/>
      <c r="BD242" s="64"/>
      <c r="BE242" s="64"/>
      <c r="BF242" s="64"/>
      <c r="BG242" s="64"/>
      <c r="BH242" s="64"/>
      <c r="BI242" s="64"/>
      <c r="BJ242" s="64"/>
      <c r="BK242" s="64"/>
      <c r="BL242" s="64"/>
      <c r="BM242" s="64"/>
      <c r="BN242" s="64"/>
      <c r="BO242" s="64"/>
      <c r="BP242" s="64"/>
      <c r="BQ242" s="64"/>
      <c r="BR242" s="64"/>
      <c r="BS242" s="64"/>
      <c r="BT242" s="64"/>
      <c r="BU242" s="64"/>
      <c r="BV242" s="64"/>
      <c r="BW242" s="64"/>
      <c r="BX242" s="64"/>
      <c r="BY242" s="64"/>
      <c r="BZ242" s="64"/>
      <c r="CA242" s="64"/>
      <c r="CB242" s="64"/>
      <c r="CC242" s="64"/>
      <c r="CD242" s="64"/>
      <c r="CE242" s="64"/>
      <c r="CF242" s="64"/>
      <c r="CG242" s="64"/>
      <c r="CH242" s="64"/>
      <c r="CI242" s="64"/>
      <c r="CJ242" s="64"/>
      <c r="CK242" s="64"/>
      <c r="CL242" s="64"/>
      <c r="CM242" s="64"/>
      <c r="CN242" s="64"/>
      <c r="CO242" s="64"/>
      <c r="CP242" s="64"/>
      <c r="CQ242" s="64"/>
      <c r="CR242" s="64"/>
      <c r="CS242" s="64"/>
      <c r="CT242" s="64"/>
      <c r="CU242" s="64"/>
      <c r="CV242" s="64"/>
      <c r="CW242" s="64"/>
      <c r="CX242" s="64"/>
    </row>
    <row r="243" spans="1:102" s="120" customFormat="1" ht="18" customHeight="1" x14ac:dyDescent="0.2">
      <c r="A243" s="125">
        <f t="shared" si="179"/>
        <v>118</v>
      </c>
      <c r="B243" s="178" t="s">
        <v>189</v>
      </c>
      <c r="C243" s="178" t="s">
        <v>189</v>
      </c>
      <c r="D243" s="179" t="s">
        <v>138</v>
      </c>
      <c r="E243" s="175">
        <v>2</v>
      </c>
      <c r="F243" s="176">
        <v>0</v>
      </c>
      <c r="G243" s="175">
        <f>E243+(E243*F243)</f>
        <v>2</v>
      </c>
      <c r="H243" s="6" t="s">
        <v>111</v>
      </c>
      <c r="I243" s="3">
        <v>1.375</v>
      </c>
      <c r="J243" s="3">
        <f t="shared" ref="J243" si="196">I243*G243</f>
        <v>2.75</v>
      </c>
      <c r="K243" s="171">
        <v>53.48</v>
      </c>
      <c r="L243" s="134">
        <f t="shared" ref="L243" si="197">K243*J243</f>
        <v>147.07</v>
      </c>
      <c r="M243" s="134">
        <v>220</v>
      </c>
      <c r="N243" s="137">
        <f t="shared" ref="N243" si="198">M243*G243</f>
        <v>440</v>
      </c>
      <c r="O243" s="177">
        <f t="shared" ref="O243" si="199">L243+N243</f>
        <v>587.06999999999994</v>
      </c>
      <c r="P243" s="129"/>
      <c r="Q243" s="64"/>
      <c r="R243" s="64"/>
      <c r="S243" s="64"/>
      <c r="T243" s="134"/>
      <c r="U243" s="64"/>
      <c r="V243" s="64"/>
      <c r="W243" s="64"/>
      <c r="X243" s="64"/>
      <c r="Y243" s="64"/>
      <c r="Z243" s="64"/>
      <c r="AA243" s="64"/>
      <c r="AB243" s="64"/>
      <c r="AC243" s="64"/>
      <c r="AD243" s="64"/>
      <c r="AE243" s="64"/>
      <c r="AF243" s="64"/>
      <c r="AG243" s="64"/>
      <c r="AH243" s="64"/>
      <c r="AI243" s="64"/>
      <c r="AJ243" s="64"/>
      <c r="AK243" s="64"/>
      <c r="AL243" s="64"/>
      <c r="AM243" s="64"/>
      <c r="AN243" s="64"/>
      <c r="AO243" s="64"/>
      <c r="AP243" s="64"/>
      <c r="AQ243" s="64"/>
      <c r="AR243" s="64"/>
      <c r="AS243" s="64"/>
      <c r="AT243" s="64"/>
      <c r="AU243" s="64"/>
      <c r="AV243" s="64"/>
      <c r="AW243" s="64"/>
      <c r="AX243" s="64"/>
      <c r="AY243" s="64"/>
      <c r="AZ243" s="64"/>
      <c r="BA243" s="64"/>
      <c r="BB243" s="64"/>
      <c r="BC243" s="64"/>
      <c r="BD243" s="64"/>
      <c r="BE243" s="64"/>
      <c r="BF243" s="64"/>
      <c r="BG243" s="64"/>
      <c r="BH243" s="64"/>
      <c r="BI243" s="64"/>
      <c r="BJ243" s="64"/>
      <c r="BK243" s="64"/>
      <c r="BL243" s="64"/>
      <c r="BM243" s="64"/>
      <c r="BN243" s="64"/>
      <c r="BO243" s="64"/>
      <c r="BP243" s="64"/>
      <c r="BQ243" s="64"/>
      <c r="BR243" s="64"/>
      <c r="BS243" s="64"/>
      <c r="BT243" s="64"/>
      <c r="BU243" s="64"/>
      <c r="BV243" s="64"/>
      <c r="BW243" s="64"/>
      <c r="BX243" s="64"/>
      <c r="BY243" s="64"/>
      <c r="BZ243" s="64"/>
      <c r="CA243" s="64"/>
      <c r="CB243" s="64"/>
      <c r="CC243" s="64"/>
      <c r="CD243" s="64"/>
      <c r="CE243" s="64"/>
      <c r="CF243" s="64"/>
      <c r="CG243" s="64"/>
      <c r="CH243" s="64"/>
      <c r="CI243" s="64"/>
      <c r="CJ243" s="64"/>
      <c r="CK243" s="64"/>
      <c r="CL243" s="64"/>
      <c r="CM243" s="64"/>
      <c r="CN243" s="64"/>
      <c r="CO243" s="64"/>
      <c r="CP243" s="64"/>
      <c r="CQ243" s="64"/>
      <c r="CR243" s="64"/>
      <c r="CS243" s="64"/>
      <c r="CT243" s="64"/>
      <c r="CU243" s="64"/>
      <c r="CV243" s="64"/>
      <c r="CW243" s="64"/>
      <c r="CX243" s="64"/>
    </row>
    <row r="244" spans="1:102" s="120" customFormat="1" x14ac:dyDescent="0.2">
      <c r="A244" s="125" t="str">
        <f t="shared" si="179"/>
        <v/>
      </c>
      <c r="B244" s="178"/>
      <c r="C244" s="178"/>
      <c r="D244" s="179"/>
      <c r="E244" s="175"/>
      <c r="F244" s="176"/>
      <c r="G244" s="175"/>
      <c r="H244" s="6"/>
      <c r="I244" s="64"/>
      <c r="J244" s="64"/>
      <c r="K244" s="171"/>
      <c r="L244" s="134"/>
      <c r="M244" s="64"/>
      <c r="N244" s="137"/>
      <c r="O244" s="177"/>
      <c r="P244" s="129"/>
      <c r="Q244" s="64"/>
      <c r="R244" s="64"/>
      <c r="S244" s="64"/>
      <c r="T244" s="134"/>
      <c r="U244" s="64"/>
      <c r="V244" s="64"/>
      <c r="W244" s="64"/>
      <c r="X244" s="64"/>
      <c r="Y244" s="64"/>
      <c r="Z244" s="64"/>
      <c r="AA244" s="64"/>
      <c r="AB244" s="64"/>
      <c r="AC244" s="64"/>
      <c r="AD244" s="64"/>
      <c r="AE244" s="64"/>
      <c r="AF244" s="64"/>
      <c r="AG244" s="64"/>
      <c r="AH244" s="64"/>
      <c r="AI244" s="64"/>
      <c r="AJ244" s="64"/>
      <c r="AK244" s="64"/>
      <c r="AL244" s="64"/>
      <c r="AM244" s="64"/>
      <c r="AN244" s="64"/>
      <c r="AO244" s="64"/>
      <c r="AP244" s="64"/>
      <c r="AQ244" s="64"/>
      <c r="AR244" s="64"/>
      <c r="AS244" s="64"/>
      <c r="AT244" s="64"/>
      <c r="AU244" s="64"/>
      <c r="AV244" s="64"/>
      <c r="AW244" s="64"/>
      <c r="AX244" s="64"/>
      <c r="AY244" s="64"/>
      <c r="AZ244" s="64"/>
      <c r="BA244" s="64"/>
      <c r="BB244" s="64"/>
      <c r="BC244" s="64"/>
      <c r="BD244" s="64"/>
      <c r="BE244" s="64"/>
      <c r="BF244" s="64"/>
      <c r="BG244" s="64"/>
      <c r="BH244" s="64"/>
      <c r="BI244" s="64"/>
      <c r="BJ244" s="64"/>
      <c r="BK244" s="64"/>
      <c r="BL244" s="64"/>
      <c r="BM244" s="64"/>
      <c r="BN244" s="64"/>
      <c r="BO244" s="64"/>
      <c r="BP244" s="64"/>
      <c r="BQ244" s="64"/>
      <c r="BR244" s="64"/>
      <c r="BS244" s="64"/>
      <c r="BT244" s="64"/>
      <c r="BU244" s="64"/>
      <c r="BV244" s="64"/>
      <c r="BW244" s="64"/>
      <c r="BX244" s="64"/>
      <c r="BY244" s="64"/>
      <c r="BZ244" s="64"/>
      <c r="CA244" s="64"/>
      <c r="CB244" s="64"/>
      <c r="CC244" s="64"/>
      <c r="CD244" s="64"/>
      <c r="CE244" s="64"/>
      <c r="CF244" s="64"/>
      <c r="CG244" s="64"/>
      <c r="CH244" s="64"/>
      <c r="CI244" s="64"/>
      <c r="CJ244" s="64"/>
      <c r="CK244" s="64"/>
      <c r="CL244" s="64"/>
      <c r="CM244" s="64"/>
      <c r="CN244" s="64"/>
      <c r="CO244" s="64"/>
      <c r="CP244" s="64"/>
      <c r="CQ244" s="64"/>
      <c r="CR244" s="64"/>
      <c r="CS244" s="64"/>
      <c r="CT244" s="64"/>
      <c r="CU244" s="64"/>
      <c r="CV244" s="64"/>
      <c r="CW244" s="64"/>
      <c r="CX244" s="64"/>
    </row>
    <row r="245" spans="1:102" s="120" customFormat="1" ht="18" customHeight="1" x14ac:dyDescent="0.2">
      <c r="A245" s="125" t="str">
        <f t="shared" si="179"/>
        <v/>
      </c>
      <c r="B245" s="178"/>
      <c r="C245" s="178"/>
      <c r="D245" s="181" t="s">
        <v>132</v>
      </c>
      <c r="E245" s="175"/>
      <c r="F245" s="176"/>
      <c r="G245" s="175"/>
      <c r="H245" s="6"/>
      <c r="I245" s="64"/>
      <c r="J245" s="64"/>
      <c r="K245" s="171"/>
      <c r="L245" s="134"/>
      <c r="M245" s="64"/>
      <c r="N245" s="137"/>
      <c r="O245" s="177"/>
      <c r="P245" s="129"/>
      <c r="Q245" s="64"/>
      <c r="R245" s="64"/>
      <c r="S245" s="64"/>
      <c r="T245" s="134"/>
      <c r="U245" s="64"/>
      <c r="V245" s="64"/>
      <c r="W245" s="64"/>
      <c r="X245" s="64"/>
      <c r="Y245" s="64"/>
      <c r="Z245" s="64"/>
      <c r="AA245" s="64"/>
      <c r="AB245" s="64"/>
      <c r="AC245" s="64"/>
      <c r="AD245" s="64"/>
      <c r="AE245" s="64"/>
      <c r="AF245" s="64"/>
      <c r="AG245" s="64"/>
      <c r="AH245" s="64"/>
      <c r="AI245" s="64"/>
      <c r="AJ245" s="64"/>
      <c r="AK245" s="64"/>
      <c r="AL245" s="64"/>
      <c r="AM245" s="64"/>
      <c r="AN245" s="64"/>
      <c r="AO245" s="64"/>
      <c r="AP245" s="64"/>
      <c r="AQ245" s="64"/>
      <c r="AR245" s="64"/>
      <c r="AS245" s="64"/>
      <c r="AT245" s="64"/>
      <c r="AU245" s="64"/>
      <c r="AV245" s="64"/>
      <c r="AW245" s="64"/>
      <c r="AX245" s="64"/>
      <c r="AY245" s="64"/>
      <c r="AZ245" s="64"/>
      <c r="BA245" s="64"/>
      <c r="BB245" s="64"/>
      <c r="BC245" s="64"/>
      <c r="BD245" s="64"/>
      <c r="BE245" s="64"/>
      <c r="BF245" s="64"/>
      <c r="BG245" s="64"/>
      <c r="BH245" s="64"/>
      <c r="BI245" s="64"/>
      <c r="BJ245" s="64"/>
      <c r="BK245" s="64"/>
      <c r="BL245" s="64"/>
      <c r="BM245" s="64"/>
      <c r="BN245" s="64"/>
      <c r="BO245" s="64"/>
      <c r="BP245" s="64"/>
      <c r="BQ245" s="64"/>
      <c r="BR245" s="64"/>
      <c r="BS245" s="64"/>
      <c r="BT245" s="64"/>
      <c r="BU245" s="64"/>
      <c r="BV245" s="64"/>
      <c r="BW245" s="64"/>
      <c r="BX245" s="64"/>
      <c r="BY245" s="64"/>
      <c r="BZ245" s="64"/>
      <c r="CA245" s="64"/>
      <c r="CB245" s="64"/>
      <c r="CC245" s="64"/>
      <c r="CD245" s="64"/>
      <c r="CE245" s="64"/>
      <c r="CF245" s="64"/>
      <c r="CG245" s="64"/>
      <c r="CH245" s="64"/>
      <c r="CI245" s="64"/>
      <c r="CJ245" s="64"/>
      <c r="CK245" s="64"/>
      <c r="CL245" s="64"/>
      <c r="CM245" s="64"/>
      <c r="CN245" s="64"/>
      <c r="CO245" s="64"/>
      <c r="CP245" s="64"/>
      <c r="CQ245" s="64"/>
      <c r="CR245" s="64"/>
      <c r="CS245" s="64"/>
      <c r="CT245" s="64"/>
      <c r="CU245" s="64"/>
      <c r="CV245" s="64"/>
      <c r="CW245" s="64"/>
      <c r="CX245" s="64"/>
    </row>
    <row r="246" spans="1:102" s="120" customFormat="1" ht="18" customHeight="1" x14ac:dyDescent="0.2">
      <c r="A246" s="125">
        <f t="shared" si="179"/>
        <v>119</v>
      </c>
      <c r="B246" s="178" t="s">
        <v>189</v>
      </c>
      <c r="C246" s="178" t="s">
        <v>189</v>
      </c>
      <c r="D246" s="179" t="s">
        <v>139</v>
      </c>
      <c r="E246" s="175">
        <v>1</v>
      </c>
      <c r="F246" s="176">
        <v>0</v>
      </c>
      <c r="G246" s="175">
        <f>E246+(E246*F246)</f>
        <v>1</v>
      </c>
      <c r="H246" s="6" t="s">
        <v>111</v>
      </c>
      <c r="I246" s="3">
        <v>0.375</v>
      </c>
      <c r="J246" s="3">
        <f>I246*G246</f>
        <v>0.375</v>
      </c>
      <c r="K246" s="171">
        <v>53.48</v>
      </c>
      <c r="L246" s="134">
        <f>K246*J246</f>
        <v>20.055</v>
      </c>
      <c r="M246" s="134">
        <v>60</v>
      </c>
      <c r="N246" s="137">
        <f>M246*G246</f>
        <v>60</v>
      </c>
      <c r="O246" s="177">
        <f>L246+N246</f>
        <v>80.055000000000007</v>
      </c>
      <c r="P246" s="129"/>
      <c r="Q246" s="64"/>
      <c r="R246" s="64"/>
      <c r="S246" s="64"/>
      <c r="T246" s="134"/>
      <c r="U246" s="64"/>
      <c r="V246" s="64"/>
      <c r="W246" s="64"/>
      <c r="X246" s="64"/>
      <c r="Y246" s="64"/>
      <c r="Z246" s="64"/>
      <c r="AA246" s="64"/>
      <c r="AB246" s="64"/>
      <c r="AC246" s="64"/>
      <c r="AD246" s="64"/>
      <c r="AE246" s="64"/>
      <c r="AF246" s="64"/>
      <c r="AG246" s="64"/>
      <c r="AH246" s="64"/>
      <c r="AI246" s="64"/>
      <c r="AJ246" s="64"/>
      <c r="AK246" s="64"/>
      <c r="AL246" s="64"/>
      <c r="AM246" s="64"/>
      <c r="AN246" s="64"/>
      <c r="AO246" s="64"/>
      <c r="AP246" s="64"/>
      <c r="AQ246" s="64"/>
      <c r="AR246" s="64"/>
      <c r="AS246" s="64"/>
      <c r="AT246" s="64"/>
      <c r="AU246" s="64"/>
      <c r="AV246" s="64"/>
      <c r="AW246" s="64"/>
      <c r="AX246" s="64"/>
      <c r="AY246" s="64"/>
      <c r="AZ246" s="64"/>
      <c r="BA246" s="64"/>
      <c r="BB246" s="64"/>
      <c r="BC246" s="64"/>
      <c r="BD246" s="64"/>
      <c r="BE246" s="64"/>
      <c r="BF246" s="64"/>
      <c r="BG246" s="64"/>
      <c r="BH246" s="64"/>
      <c r="BI246" s="64"/>
      <c r="BJ246" s="64"/>
      <c r="BK246" s="64"/>
      <c r="BL246" s="64"/>
      <c r="BM246" s="64"/>
      <c r="BN246" s="64"/>
      <c r="BO246" s="64"/>
      <c r="BP246" s="64"/>
      <c r="BQ246" s="64"/>
      <c r="BR246" s="64"/>
      <c r="BS246" s="64"/>
      <c r="BT246" s="64"/>
      <c r="BU246" s="64"/>
      <c r="BV246" s="64"/>
      <c r="BW246" s="64"/>
      <c r="BX246" s="64"/>
      <c r="BY246" s="64"/>
      <c r="BZ246" s="64"/>
      <c r="CA246" s="64"/>
      <c r="CB246" s="64"/>
      <c r="CC246" s="64"/>
      <c r="CD246" s="64"/>
      <c r="CE246" s="64"/>
      <c r="CF246" s="64"/>
      <c r="CG246" s="64"/>
      <c r="CH246" s="64"/>
      <c r="CI246" s="64"/>
      <c r="CJ246" s="64"/>
      <c r="CK246" s="64"/>
      <c r="CL246" s="64"/>
      <c r="CM246" s="64"/>
      <c r="CN246" s="64"/>
      <c r="CO246" s="64"/>
      <c r="CP246" s="64"/>
      <c r="CQ246" s="64"/>
      <c r="CR246" s="64"/>
      <c r="CS246" s="64"/>
      <c r="CT246" s="64"/>
      <c r="CU246" s="64"/>
      <c r="CV246" s="64"/>
      <c r="CW246" s="64"/>
      <c r="CX246" s="64"/>
    </row>
    <row r="247" spans="1:102" s="120" customFormat="1" ht="18" customHeight="1" x14ac:dyDescent="0.2">
      <c r="A247" s="125">
        <f t="shared" si="179"/>
        <v>120</v>
      </c>
      <c r="B247" s="178" t="s">
        <v>189</v>
      </c>
      <c r="C247" s="178" t="s">
        <v>189</v>
      </c>
      <c r="D247" s="179" t="s">
        <v>140</v>
      </c>
      <c r="E247" s="175">
        <v>2</v>
      </c>
      <c r="F247" s="176">
        <v>0</v>
      </c>
      <c r="G247" s="175">
        <f>E247+(E247*F247)</f>
        <v>2</v>
      </c>
      <c r="H247" s="6" t="s">
        <v>111</v>
      </c>
      <c r="I247" s="3">
        <v>1.325</v>
      </c>
      <c r="J247" s="3">
        <f>I247*G247</f>
        <v>2.65</v>
      </c>
      <c r="K247" s="171">
        <v>53.48</v>
      </c>
      <c r="L247" s="134">
        <f>K247*J247</f>
        <v>141.72199999999998</v>
      </c>
      <c r="M247" s="134">
        <v>212</v>
      </c>
      <c r="N247" s="137">
        <f>M247*G247</f>
        <v>424</v>
      </c>
      <c r="O247" s="177">
        <f>L247+N247</f>
        <v>565.72199999999998</v>
      </c>
      <c r="P247" s="129"/>
      <c r="Q247" s="64"/>
      <c r="R247" s="64"/>
      <c r="S247" s="64"/>
      <c r="T247" s="134"/>
      <c r="U247" s="64"/>
      <c r="V247" s="64"/>
      <c r="W247" s="64"/>
      <c r="X247" s="64"/>
      <c r="Y247" s="64"/>
      <c r="Z247" s="64"/>
      <c r="AA247" s="64"/>
      <c r="AB247" s="64"/>
      <c r="AC247" s="64"/>
      <c r="AD247" s="64"/>
      <c r="AE247" s="64"/>
      <c r="AF247" s="64"/>
      <c r="AG247" s="64"/>
      <c r="AH247" s="64"/>
      <c r="AI247" s="64"/>
      <c r="AJ247" s="64"/>
      <c r="AK247" s="64"/>
      <c r="AL247" s="64"/>
      <c r="AM247" s="64"/>
      <c r="AN247" s="64"/>
      <c r="AO247" s="64"/>
      <c r="AP247" s="64"/>
      <c r="AQ247" s="64"/>
      <c r="AR247" s="64"/>
      <c r="AS247" s="64"/>
      <c r="AT247" s="64"/>
      <c r="AU247" s="64"/>
      <c r="AV247" s="64"/>
      <c r="AW247" s="64"/>
      <c r="AX247" s="64"/>
      <c r="AY247" s="64"/>
      <c r="AZ247" s="64"/>
      <c r="BA247" s="64"/>
      <c r="BB247" s="64"/>
      <c r="BC247" s="64"/>
      <c r="BD247" s="64"/>
      <c r="BE247" s="64"/>
      <c r="BF247" s="64"/>
      <c r="BG247" s="64"/>
      <c r="BH247" s="64"/>
      <c r="BI247" s="64"/>
      <c r="BJ247" s="64"/>
      <c r="BK247" s="64"/>
      <c r="BL247" s="64"/>
      <c r="BM247" s="64"/>
      <c r="BN247" s="64"/>
      <c r="BO247" s="64"/>
      <c r="BP247" s="64"/>
      <c r="BQ247" s="64"/>
      <c r="BR247" s="64"/>
      <c r="BS247" s="64"/>
      <c r="BT247" s="64"/>
      <c r="BU247" s="64"/>
      <c r="BV247" s="64"/>
      <c r="BW247" s="64"/>
      <c r="BX247" s="64"/>
      <c r="BY247" s="64"/>
      <c r="BZ247" s="64"/>
      <c r="CA247" s="64"/>
      <c r="CB247" s="64"/>
      <c r="CC247" s="64"/>
      <c r="CD247" s="64"/>
      <c r="CE247" s="64"/>
      <c r="CF247" s="64"/>
      <c r="CG247" s="64"/>
      <c r="CH247" s="64"/>
      <c r="CI247" s="64"/>
      <c r="CJ247" s="64"/>
      <c r="CK247" s="64"/>
      <c r="CL247" s="64"/>
      <c r="CM247" s="64"/>
      <c r="CN247" s="64"/>
      <c r="CO247" s="64"/>
      <c r="CP247" s="64"/>
      <c r="CQ247" s="64"/>
      <c r="CR247" s="64"/>
      <c r="CS247" s="64"/>
      <c r="CT247" s="64"/>
      <c r="CU247" s="64"/>
      <c r="CV247" s="64"/>
      <c r="CW247" s="64"/>
      <c r="CX247" s="64"/>
    </row>
    <row r="248" spans="1:102" s="120" customFormat="1" x14ac:dyDescent="0.2">
      <c r="A248" s="125" t="str">
        <f t="shared" si="179"/>
        <v/>
      </c>
      <c r="B248" s="178"/>
      <c r="C248" s="178"/>
      <c r="D248" s="179"/>
      <c r="E248" s="175"/>
      <c r="F248" s="176"/>
      <c r="G248" s="175"/>
      <c r="H248" s="6"/>
      <c r="I248" s="64"/>
      <c r="J248" s="64"/>
      <c r="K248" s="171"/>
      <c r="L248" s="134"/>
      <c r="M248" s="64"/>
      <c r="N248" s="137"/>
      <c r="O248" s="177"/>
      <c r="P248" s="129"/>
      <c r="Q248" s="64"/>
      <c r="R248" s="64"/>
      <c r="S248" s="64"/>
      <c r="T248" s="134"/>
      <c r="U248" s="64"/>
      <c r="V248" s="64"/>
      <c r="W248" s="64"/>
      <c r="X248" s="64"/>
      <c r="Y248" s="64"/>
      <c r="Z248" s="64"/>
      <c r="AA248" s="64"/>
      <c r="AB248" s="64"/>
      <c r="AC248" s="64"/>
      <c r="AD248" s="64"/>
      <c r="AE248" s="64"/>
      <c r="AF248" s="64"/>
      <c r="AG248" s="64"/>
      <c r="AH248" s="64"/>
      <c r="AI248" s="64"/>
      <c r="AJ248" s="64"/>
      <c r="AK248" s="64"/>
      <c r="AL248" s="64"/>
      <c r="AM248" s="64"/>
      <c r="AN248" s="64"/>
      <c r="AO248" s="64"/>
      <c r="AP248" s="64"/>
      <c r="AQ248" s="64"/>
      <c r="AR248" s="64"/>
      <c r="AS248" s="64"/>
      <c r="AT248" s="64"/>
      <c r="AU248" s="64"/>
      <c r="AV248" s="64"/>
      <c r="AW248" s="64"/>
      <c r="AX248" s="64"/>
      <c r="AY248" s="64"/>
      <c r="AZ248" s="64"/>
      <c r="BA248" s="64"/>
      <c r="BB248" s="64"/>
      <c r="BC248" s="64"/>
      <c r="BD248" s="64"/>
      <c r="BE248" s="64"/>
      <c r="BF248" s="64"/>
      <c r="BG248" s="64"/>
      <c r="BH248" s="64"/>
      <c r="BI248" s="64"/>
      <c r="BJ248" s="64"/>
      <c r="BK248" s="64"/>
      <c r="BL248" s="64"/>
      <c r="BM248" s="64"/>
      <c r="BN248" s="64"/>
      <c r="BO248" s="64"/>
      <c r="BP248" s="64"/>
      <c r="BQ248" s="64"/>
      <c r="BR248" s="64"/>
      <c r="BS248" s="64"/>
      <c r="BT248" s="64"/>
      <c r="BU248" s="64"/>
      <c r="BV248" s="64"/>
      <c r="BW248" s="64"/>
      <c r="BX248" s="64"/>
      <c r="BY248" s="64"/>
      <c r="BZ248" s="64"/>
      <c r="CA248" s="64"/>
      <c r="CB248" s="64"/>
      <c r="CC248" s="64"/>
      <c r="CD248" s="64"/>
      <c r="CE248" s="64"/>
      <c r="CF248" s="64"/>
      <c r="CG248" s="64"/>
      <c r="CH248" s="64"/>
      <c r="CI248" s="64"/>
      <c r="CJ248" s="64"/>
      <c r="CK248" s="64"/>
      <c r="CL248" s="64"/>
      <c r="CM248" s="64"/>
      <c r="CN248" s="64"/>
      <c r="CO248" s="64"/>
      <c r="CP248" s="64"/>
      <c r="CQ248" s="64"/>
      <c r="CR248" s="64"/>
      <c r="CS248" s="64"/>
      <c r="CT248" s="64"/>
      <c r="CU248" s="64"/>
      <c r="CV248" s="64"/>
      <c r="CW248" s="64"/>
      <c r="CX248" s="64"/>
    </row>
    <row r="249" spans="1:102" s="120" customFormat="1" ht="18" customHeight="1" x14ac:dyDescent="0.2">
      <c r="A249" s="125" t="str">
        <f t="shared" si="179"/>
        <v/>
      </c>
      <c r="B249" s="178"/>
      <c r="C249" s="178"/>
      <c r="D249" s="181" t="s">
        <v>133</v>
      </c>
      <c r="E249" s="175"/>
      <c r="F249" s="176"/>
      <c r="G249" s="175"/>
      <c r="H249" s="6"/>
      <c r="I249" s="64"/>
      <c r="J249" s="64"/>
      <c r="K249" s="171"/>
      <c r="L249" s="134"/>
      <c r="M249" s="64"/>
      <c r="N249" s="137"/>
      <c r="O249" s="177"/>
      <c r="P249" s="129"/>
      <c r="Q249" s="64"/>
      <c r="R249" s="64"/>
      <c r="S249" s="64"/>
      <c r="T249" s="134"/>
      <c r="U249" s="64"/>
      <c r="V249" s="64"/>
      <c r="W249" s="64"/>
      <c r="X249" s="64"/>
      <c r="Y249" s="64"/>
      <c r="Z249" s="64"/>
      <c r="AA249" s="64"/>
      <c r="AB249" s="64"/>
      <c r="AC249" s="64"/>
      <c r="AD249" s="64"/>
      <c r="AE249" s="64"/>
      <c r="AF249" s="64"/>
      <c r="AG249" s="64"/>
      <c r="AH249" s="64"/>
      <c r="AI249" s="64"/>
      <c r="AJ249" s="64"/>
      <c r="AK249" s="64"/>
      <c r="AL249" s="64"/>
      <c r="AM249" s="64"/>
      <c r="AN249" s="64"/>
      <c r="AO249" s="64"/>
      <c r="AP249" s="64"/>
      <c r="AQ249" s="64"/>
      <c r="AR249" s="64"/>
      <c r="AS249" s="64"/>
      <c r="AT249" s="64"/>
      <c r="AU249" s="64"/>
      <c r="AV249" s="64"/>
      <c r="AW249" s="64"/>
      <c r="AX249" s="64"/>
      <c r="AY249" s="64"/>
      <c r="AZ249" s="64"/>
      <c r="BA249" s="64"/>
      <c r="BB249" s="64"/>
      <c r="BC249" s="64"/>
      <c r="BD249" s="64"/>
      <c r="BE249" s="64"/>
      <c r="BF249" s="64"/>
      <c r="BG249" s="64"/>
      <c r="BH249" s="64"/>
      <c r="BI249" s="64"/>
      <c r="BJ249" s="64"/>
      <c r="BK249" s="64"/>
      <c r="BL249" s="64"/>
      <c r="BM249" s="64"/>
      <c r="BN249" s="64"/>
      <c r="BO249" s="64"/>
      <c r="BP249" s="64"/>
      <c r="BQ249" s="64"/>
      <c r="BR249" s="64"/>
      <c r="BS249" s="64"/>
      <c r="BT249" s="64"/>
      <c r="BU249" s="64"/>
      <c r="BV249" s="64"/>
      <c r="BW249" s="64"/>
      <c r="BX249" s="64"/>
      <c r="BY249" s="64"/>
      <c r="BZ249" s="64"/>
      <c r="CA249" s="64"/>
      <c r="CB249" s="64"/>
      <c r="CC249" s="64"/>
      <c r="CD249" s="64"/>
      <c r="CE249" s="64"/>
      <c r="CF249" s="64"/>
      <c r="CG249" s="64"/>
      <c r="CH249" s="64"/>
      <c r="CI249" s="64"/>
      <c r="CJ249" s="64"/>
      <c r="CK249" s="64"/>
      <c r="CL249" s="64"/>
      <c r="CM249" s="64"/>
      <c r="CN249" s="64"/>
      <c r="CO249" s="64"/>
      <c r="CP249" s="64"/>
      <c r="CQ249" s="64"/>
      <c r="CR249" s="64"/>
      <c r="CS249" s="64"/>
      <c r="CT249" s="64"/>
      <c r="CU249" s="64"/>
      <c r="CV249" s="64"/>
      <c r="CW249" s="64"/>
      <c r="CX249" s="64"/>
    </row>
    <row r="250" spans="1:102" s="120" customFormat="1" ht="18" customHeight="1" x14ac:dyDescent="0.2">
      <c r="A250" s="125">
        <f t="shared" si="179"/>
        <v>121</v>
      </c>
      <c r="B250" s="178" t="s">
        <v>189</v>
      </c>
      <c r="C250" s="178" t="s">
        <v>189</v>
      </c>
      <c r="D250" s="179" t="s">
        <v>141</v>
      </c>
      <c r="E250" s="175">
        <v>2</v>
      </c>
      <c r="F250" s="176">
        <v>0</v>
      </c>
      <c r="G250" s="175">
        <f t="shared" ref="G250" si="200">E250+(E250*F250)</f>
        <v>2</v>
      </c>
      <c r="H250" s="6" t="s">
        <v>111</v>
      </c>
      <c r="I250" s="3">
        <v>1.125</v>
      </c>
      <c r="J250" s="3">
        <f t="shared" ref="J250" si="201">I250*G250</f>
        <v>2.25</v>
      </c>
      <c r="K250" s="171">
        <v>53.48</v>
      </c>
      <c r="L250" s="134">
        <f t="shared" ref="L250" si="202">K250*J250</f>
        <v>120.33</v>
      </c>
      <c r="M250" s="134">
        <v>0</v>
      </c>
      <c r="N250" s="137">
        <f t="shared" ref="N250" si="203">M250*G250</f>
        <v>0</v>
      </c>
      <c r="O250" s="177">
        <f t="shared" ref="O250" si="204">L250+N250</f>
        <v>120.33</v>
      </c>
      <c r="P250" s="129"/>
      <c r="Q250" s="64"/>
      <c r="R250" s="64"/>
      <c r="S250" s="64"/>
      <c r="T250" s="134"/>
      <c r="U250" s="64"/>
      <c r="V250" s="64"/>
      <c r="W250" s="64"/>
      <c r="X250" s="64"/>
      <c r="Y250" s="64"/>
      <c r="Z250" s="64"/>
      <c r="AA250" s="64"/>
      <c r="AB250" s="64"/>
      <c r="AC250" s="64"/>
      <c r="AD250" s="64"/>
      <c r="AE250" s="64"/>
      <c r="AF250" s="64"/>
      <c r="AG250" s="64"/>
      <c r="AH250" s="64"/>
      <c r="AI250" s="64"/>
      <c r="AJ250" s="64"/>
      <c r="AK250" s="64"/>
      <c r="AL250" s="64"/>
      <c r="AM250" s="64"/>
      <c r="AN250" s="64"/>
      <c r="AO250" s="64"/>
      <c r="AP250" s="64"/>
      <c r="AQ250" s="64"/>
      <c r="AR250" s="64"/>
      <c r="AS250" s="64"/>
      <c r="AT250" s="64"/>
      <c r="AU250" s="64"/>
      <c r="AV250" s="64"/>
      <c r="AW250" s="64"/>
      <c r="AX250" s="64"/>
      <c r="AY250" s="64"/>
      <c r="AZ250" s="64"/>
      <c r="BA250" s="64"/>
      <c r="BB250" s="64"/>
      <c r="BC250" s="64"/>
      <c r="BD250" s="64"/>
      <c r="BE250" s="64"/>
      <c r="BF250" s="64"/>
      <c r="BG250" s="64"/>
      <c r="BH250" s="64"/>
      <c r="BI250" s="64"/>
      <c r="BJ250" s="64"/>
      <c r="BK250" s="64"/>
      <c r="BL250" s="64"/>
      <c r="BM250" s="64"/>
      <c r="BN250" s="64"/>
      <c r="BO250" s="64"/>
      <c r="BP250" s="64"/>
      <c r="BQ250" s="64"/>
      <c r="BR250" s="64"/>
      <c r="BS250" s="64"/>
      <c r="BT250" s="64"/>
      <c r="BU250" s="64"/>
      <c r="BV250" s="64"/>
      <c r="BW250" s="64"/>
      <c r="BX250" s="64"/>
      <c r="BY250" s="64"/>
      <c r="BZ250" s="64"/>
      <c r="CA250" s="64"/>
      <c r="CB250" s="64"/>
      <c r="CC250" s="64"/>
      <c r="CD250" s="64"/>
      <c r="CE250" s="64"/>
      <c r="CF250" s="64"/>
      <c r="CG250" s="64"/>
      <c r="CH250" s="64"/>
      <c r="CI250" s="64"/>
      <c r="CJ250" s="64"/>
      <c r="CK250" s="64"/>
      <c r="CL250" s="64"/>
      <c r="CM250" s="64"/>
      <c r="CN250" s="64"/>
      <c r="CO250" s="64"/>
      <c r="CP250" s="64"/>
      <c r="CQ250" s="64"/>
      <c r="CR250" s="64"/>
      <c r="CS250" s="64"/>
      <c r="CT250" s="64"/>
      <c r="CU250" s="64"/>
      <c r="CV250" s="64"/>
      <c r="CW250" s="64"/>
      <c r="CX250" s="64"/>
    </row>
    <row r="251" spans="1:102" s="120" customFormat="1" x14ac:dyDescent="0.2">
      <c r="A251" s="125" t="str">
        <f t="shared" si="179"/>
        <v/>
      </c>
      <c r="B251" s="178"/>
      <c r="C251" s="178"/>
      <c r="D251" s="179"/>
      <c r="E251" s="175"/>
      <c r="F251" s="176"/>
      <c r="G251" s="175"/>
      <c r="H251" s="6"/>
      <c r="I251" s="64"/>
      <c r="J251" s="64"/>
      <c r="K251" s="171"/>
      <c r="L251" s="134"/>
      <c r="M251" s="64"/>
      <c r="N251" s="137"/>
      <c r="O251" s="177"/>
      <c r="P251" s="129"/>
      <c r="Q251" s="64"/>
      <c r="R251" s="64"/>
      <c r="S251" s="64"/>
      <c r="T251" s="134"/>
      <c r="U251" s="64"/>
      <c r="V251" s="64"/>
      <c r="W251" s="64"/>
      <c r="X251" s="64"/>
      <c r="Y251" s="64"/>
      <c r="Z251" s="64"/>
      <c r="AA251" s="64"/>
      <c r="AB251" s="64"/>
      <c r="AC251" s="64"/>
      <c r="AD251" s="64"/>
      <c r="AE251" s="64"/>
      <c r="AF251" s="64"/>
      <c r="AG251" s="64"/>
      <c r="AH251" s="64"/>
      <c r="AI251" s="64"/>
      <c r="AJ251" s="64"/>
      <c r="AK251" s="64"/>
      <c r="AL251" s="64"/>
      <c r="AM251" s="64"/>
      <c r="AN251" s="64"/>
      <c r="AO251" s="64"/>
      <c r="AP251" s="64"/>
      <c r="AQ251" s="64"/>
      <c r="AR251" s="64"/>
      <c r="AS251" s="64"/>
      <c r="AT251" s="64"/>
      <c r="AU251" s="64"/>
      <c r="AV251" s="64"/>
      <c r="AW251" s="64"/>
      <c r="AX251" s="64"/>
      <c r="AY251" s="64"/>
      <c r="AZ251" s="64"/>
      <c r="BA251" s="64"/>
      <c r="BB251" s="64"/>
      <c r="BC251" s="64"/>
      <c r="BD251" s="64"/>
      <c r="BE251" s="64"/>
      <c r="BF251" s="64"/>
      <c r="BG251" s="64"/>
      <c r="BH251" s="64"/>
      <c r="BI251" s="64"/>
      <c r="BJ251" s="64"/>
      <c r="BK251" s="64"/>
      <c r="BL251" s="64"/>
      <c r="BM251" s="64"/>
      <c r="BN251" s="64"/>
      <c r="BO251" s="64"/>
      <c r="BP251" s="64"/>
      <c r="BQ251" s="64"/>
      <c r="BR251" s="64"/>
      <c r="BS251" s="64"/>
      <c r="BT251" s="64"/>
      <c r="BU251" s="64"/>
      <c r="BV251" s="64"/>
      <c r="BW251" s="64"/>
      <c r="BX251" s="64"/>
      <c r="BY251" s="64"/>
      <c r="BZ251" s="64"/>
      <c r="CA251" s="64"/>
      <c r="CB251" s="64"/>
      <c r="CC251" s="64"/>
      <c r="CD251" s="64"/>
      <c r="CE251" s="64"/>
      <c r="CF251" s="64"/>
      <c r="CG251" s="64"/>
      <c r="CH251" s="64"/>
      <c r="CI251" s="64"/>
      <c r="CJ251" s="64"/>
      <c r="CK251" s="64"/>
      <c r="CL251" s="64"/>
      <c r="CM251" s="64"/>
      <c r="CN251" s="64"/>
      <c r="CO251" s="64"/>
      <c r="CP251" s="64"/>
      <c r="CQ251" s="64"/>
      <c r="CR251" s="64"/>
      <c r="CS251" s="64"/>
      <c r="CT251" s="64"/>
      <c r="CU251" s="64"/>
      <c r="CV251" s="64"/>
      <c r="CW251" s="64"/>
      <c r="CX251" s="64"/>
    </row>
    <row r="252" spans="1:102" s="120" customFormat="1" x14ac:dyDescent="0.2">
      <c r="A252" s="125" t="str">
        <f t="shared" si="179"/>
        <v/>
      </c>
      <c r="B252" s="178"/>
      <c r="C252" s="178"/>
      <c r="D252" s="170" t="s">
        <v>115</v>
      </c>
      <c r="E252" s="180"/>
      <c r="F252" s="176"/>
      <c r="G252" s="175"/>
      <c r="H252" s="6"/>
      <c r="I252" s="64"/>
      <c r="J252" s="64"/>
      <c r="K252" s="171"/>
      <c r="L252" s="134" t="str">
        <f>IF(H252&lt;&gt;"",I252*K252,"")</f>
        <v/>
      </c>
      <c r="M252" s="64"/>
      <c r="N252" s="137"/>
      <c r="O252" s="177"/>
      <c r="P252" s="129"/>
      <c r="Q252" s="64"/>
      <c r="R252" s="64"/>
      <c r="S252" s="64"/>
      <c r="T252" s="134"/>
      <c r="U252" s="64"/>
      <c r="V252" s="64"/>
      <c r="W252" s="64"/>
      <c r="X252" s="64"/>
      <c r="Y252" s="64"/>
      <c r="Z252" s="64"/>
      <c r="AA252" s="64"/>
      <c r="AB252" s="64"/>
      <c r="AC252" s="64"/>
      <c r="AD252" s="64"/>
      <c r="AE252" s="64"/>
      <c r="AF252" s="64"/>
      <c r="AG252" s="64"/>
      <c r="AH252" s="64"/>
      <c r="AI252" s="64"/>
      <c r="AJ252" s="64"/>
      <c r="AK252" s="64"/>
      <c r="AL252" s="64"/>
      <c r="AM252" s="64"/>
      <c r="AN252" s="64"/>
      <c r="AO252" s="64"/>
      <c r="AP252" s="64"/>
      <c r="AQ252" s="64"/>
      <c r="AR252" s="64"/>
      <c r="AS252" s="64"/>
      <c r="AT252" s="64"/>
      <c r="AU252" s="64"/>
      <c r="AV252" s="64"/>
      <c r="AW252" s="64"/>
      <c r="AX252" s="64"/>
      <c r="AY252" s="64"/>
      <c r="AZ252" s="64"/>
      <c r="BA252" s="64"/>
      <c r="BB252" s="64"/>
      <c r="BC252" s="64"/>
      <c r="BD252" s="64"/>
      <c r="BE252" s="64"/>
      <c r="BF252" s="64"/>
      <c r="BG252" s="64"/>
      <c r="BH252" s="64"/>
      <c r="BI252" s="64"/>
      <c r="BJ252" s="64"/>
      <c r="BK252" s="64"/>
      <c r="BL252" s="64"/>
      <c r="BM252" s="64"/>
      <c r="BN252" s="64"/>
      <c r="BO252" s="64"/>
      <c r="BP252" s="64"/>
      <c r="BQ252" s="64"/>
      <c r="BR252" s="64"/>
      <c r="BS252" s="64"/>
      <c r="BT252" s="64"/>
      <c r="BU252" s="64"/>
      <c r="BV252" s="64"/>
      <c r="BW252" s="64"/>
      <c r="BX252" s="64"/>
      <c r="BY252" s="64"/>
      <c r="BZ252" s="64"/>
      <c r="CA252" s="64"/>
      <c r="CB252" s="64"/>
      <c r="CC252" s="64"/>
      <c r="CD252" s="64"/>
      <c r="CE252" s="64"/>
      <c r="CF252" s="64"/>
      <c r="CG252" s="64"/>
      <c r="CH252" s="64"/>
      <c r="CI252" s="64"/>
      <c r="CJ252" s="64"/>
      <c r="CK252" s="64"/>
      <c r="CL252" s="64"/>
      <c r="CM252" s="64"/>
      <c r="CN252" s="64"/>
      <c r="CO252" s="64"/>
      <c r="CP252" s="64"/>
      <c r="CQ252" s="64"/>
      <c r="CR252" s="64"/>
      <c r="CS252" s="64"/>
      <c r="CT252" s="64"/>
      <c r="CU252" s="64"/>
      <c r="CV252" s="64"/>
      <c r="CW252" s="64"/>
      <c r="CX252" s="64"/>
    </row>
    <row r="253" spans="1:102" s="120" customFormat="1" x14ac:dyDescent="0.2">
      <c r="A253" s="125" t="str">
        <f t="shared" si="179"/>
        <v/>
      </c>
      <c r="B253" s="178"/>
      <c r="C253" s="178"/>
      <c r="D253" s="179"/>
      <c r="E253" s="180"/>
      <c r="F253" s="176"/>
      <c r="G253" s="175"/>
      <c r="H253" s="6"/>
      <c r="I253" s="64"/>
      <c r="J253" s="64"/>
      <c r="K253" s="171"/>
      <c r="L253" s="134"/>
      <c r="M253" s="64"/>
      <c r="N253" s="137"/>
      <c r="O253" s="177"/>
      <c r="P253" s="129"/>
      <c r="Q253" s="64"/>
      <c r="R253" s="64"/>
      <c r="S253" s="64"/>
      <c r="T253" s="134"/>
      <c r="U253" s="64"/>
      <c r="V253" s="64"/>
      <c r="W253" s="64"/>
      <c r="X253" s="64"/>
      <c r="Y253" s="64"/>
      <c r="Z253" s="64"/>
      <c r="AA253" s="64"/>
      <c r="AB253" s="64"/>
      <c r="AC253" s="64"/>
      <c r="AD253" s="64"/>
      <c r="AE253" s="64"/>
      <c r="AF253" s="64"/>
      <c r="AG253" s="64"/>
      <c r="AH253" s="64"/>
      <c r="AI253" s="64"/>
      <c r="AJ253" s="64"/>
      <c r="AK253" s="64"/>
      <c r="AL253" s="64"/>
      <c r="AM253" s="64"/>
      <c r="AN253" s="64"/>
      <c r="AO253" s="64"/>
      <c r="AP253" s="64"/>
      <c r="AQ253" s="64"/>
      <c r="AR253" s="64"/>
      <c r="AS253" s="64"/>
      <c r="AT253" s="64"/>
      <c r="AU253" s="64"/>
      <c r="AV253" s="64"/>
      <c r="AW253" s="64"/>
      <c r="AX253" s="64"/>
      <c r="AY253" s="64"/>
      <c r="AZ253" s="64"/>
      <c r="BA253" s="64"/>
      <c r="BB253" s="64"/>
      <c r="BC253" s="64"/>
      <c r="BD253" s="64"/>
      <c r="BE253" s="64"/>
      <c r="BF253" s="64"/>
      <c r="BG253" s="64"/>
      <c r="BH253" s="64"/>
      <c r="BI253" s="64"/>
      <c r="BJ253" s="64"/>
      <c r="BK253" s="64"/>
      <c r="BL253" s="64"/>
      <c r="BM253" s="64"/>
      <c r="BN253" s="64"/>
      <c r="BO253" s="64"/>
      <c r="BP253" s="64"/>
      <c r="BQ253" s="64"/>
      <c r="BR253" s="64"/>
      <c r="BS253" s="64"/>
      <c r="BT253" s="64"/>
      <c r="BU253" s="64"/>
      <c r="BV253" s="64"/>
      <c r="BW253" s="64"/>
      <c r="BX253" s="64"/>
      <c r="BY253" s="64"/>
      <c r="BZ253" s="64"/>
      <c r="CA253" s="64"/>
      <c r="CB253" s="64"/>
      <c r="CC253" s="64"/>
      <c r="CD253" s="64"/>
      <c r="CE253" s="64"/>
      <c r="CF253" s="64"/>
      <c r="CG253" s="64"/>
      <c r="CH253" s="64"/>
      <c r="CI253" s="64"/>
      <c r="CJ253" s="64"/>
      <c r="CK253" s="64"/>
      <c r="CL253" s="64"/>
      <c r="CM253" s="64"/>
      <c r="CN253" s="64"/>
      <c r="CO253" s="64"/>
      <c r="CP253" s="64"/>
      <c r="CQ253" s="64"/>
      <c r="CR253" s="64"/>
      <c r="CS253" s="64"/>
      <c r="CT253" s="64"/>
      <c r="CU253" s="64"/>
      <c r="CV253" s="64"/>
      <c r="CW253" s="64"/>
      <c r="CX253" s="64"/>
    </row>
    <row r="254" spans="1:102" s="120" customFormat="1" ht="18" customHeight="1" x14ac:dyDescent="0.2">
      <c r="A254" s="125" t="str">
        <f t="shared" si="179"/>
        <v/>
      </c>
      <c r="B254" s="178"/>
      <c r="C254" s="178"/>
      <c r="D254" s="183" t="s">
        <v>134</v>
      </c>
      <c r="E254" s="180"/>
      <c r="F254" s="176"/>
      <c r="G254" s="175"/>
      <c r="H254" s="6"/>
      <c r="I254" s="64"/>
      <c r="J254" s="64"/>
      <c r="K254" s="171"/>
      <c r="L254" s="134"/>
      <c r="M254" s="64"/>
      <c r="N254" s="137"/>
      <c r="O254" s="177"/>
      <c r="P254" s="129"/>
      <c r="Q254" s="64"/>
      <c r="R254" s="64"/>
      <c r="S254" s="64"/>
      <c r="T254" s="134"/>
      <c r="U254" s="64"/>
      <c r="V254" s="64"/>
      <c r="W254" s="64"/>
      <c r="X254" s="64"/>
      <c r="Y254" s="64"/>
      <c r="Z254" s="64"/>
      <c r="AA254" s="64"/>
      <c r="AB254" s="64"/>
      <c r="AC254" s="64"/>
      <c r="AD254" s="64"/>
      <c r="AE254" s="64"/>
      <c r="AF254" s="64"/>
      <c r="AG254" s="64"/>
      <c r="AH254" s="64"/>
      <c r="AI254" s="64"/>
      <c r="AJ254" s="64"/>
      <c r="AK254" s="64"/>
      <c r="AL254" s="64"/>
      <c r="AM254" s="64"/>
      <c r="AN254" s="64"/>
      <c r="AO254" s="64"/>
      <c r="AP254" s="64"/>
      <c r="AQ254" s="64"/>
      <c r="AR254" s="64"/>
      <c r="AS254" s="64"/>
      <c r="AT254" s="64"/>
      <c r="AU254" s="64"/>
      <c r="AV254" s="64"/>
      <c r="AW254" s="64"/>
      <c r="AX254" s="64"/>
      <c r="AY254" s="64"/>
      <c r="AZ254" s="64"/>
      <c r="BA254" s="64"/>
      <c r="BB254" s="64"/>
      <c r="BC254" s="64"/>
      <c r="BD254" s="64"/>
      <c r="BE254" s="64"/>
      <c r="BF254" s="64"/>
      <c r="BG254" s="64"/>
      <c r="BH254" s="64"/>
      <c r="BI254" s="64"/>
      <c r="BJ254" s="64"/>
      <c r="BK254" s="64"/>
      <c r="BL254" s="64"/>
      <c r="BM254" s="64"/>
      <c r="BN254" s="64"/>
      <c r="BO254" s="64"/>
      <c r="BP254" s="64"/>
      <c r="BQ254" s="64"/>
      <c r="BR254" s="64"/>
      <c r="BS254" s="64"/>
      <c r="BT254" s="64"/>
      <c r="BU254" s="64"/>
      <c r="BV254" s="64"/>
      <c r="BW254" s="64"/>
      <c r="BX254" s="64"/>
      <c r="BY254" s="64"/>
      <c r="BZ254" s="64"/>
      <c r="CA254" s="64"/>
      <c r="CB254" s="64"/>
      <c r="CC254" s="64"/>
      <c r="CD254" s="64"/>
      <c r="CE254" s="64"/>
      <c r="CF254" s="64"/>
      <c r="CG254" s="64"/>
      <c r="CH254" s="64"/>
      <c r="CI254" s="64"/>
      <c r="CJ254" s="64"/>
      <c r="CK254" s="64"/>
      <c r="CL254" s="64"/>
      <c r="CM254" s="64"/>
      <c r="CN254" s="64"/>
      <c r="CO254" s="64"/>
      <c r="CP254" s="64"/>
      <c r="CQ254" s="64"/>
      <c r="CR254" s="64"/>
      <c r="CS254" s="64"/>
      <c r="CT254" s="64"/>
      <c r="CU254" s="64"/>
      <c r="CV254" s="64"/>
      <c r="CW254" s="64"/>
      <c r="CX254" s="64"/>
    </row>
    <row r="255" spans="1:102" s="120" customFormat="1" x14ac:dyDescent="0.2">
      <c r="A255" s="125" t="str">
        <f t="shared" si="179"/>
        <v/>
      </c>
      <c r="B255" s="178"/>
      <c r="C255" s="178"/>
      <c r="D255" s="42"/>
      <c r="E255" s="175"/>
      <c r="F255" s="176"/>
      <c r="G255" s="175"/>
      <c r="H255" s="6"/>
      <c r="I255" s="3"/>
      <c r="J255" s="3"/>
      <c r="K255" s="171"/>
      <c r="L255" s="134"/>
      <c r="M255" s="134"/>
      <c r="N255" s="137"/>
      <c r="O255" s="177"/>
      <c r="P255" s="129"/>
      <c r="Q255" s="64"/>
      <c r="R255" s="64"/>
      <c r="S255" s="64"/>
      <c r="T255" s="64"/>
      <c r="U255" s="64"/>
      <c r="V255" s="64"/>
      <c r="W255" s="64"/>
      <c r="X255" s="64"/>
      <c r="Y255" s="64"/>
      <c r="Z255" s="64"/>
      <c r="AA255" s="64"/>
      <c r="AB255" s="64"/>
      <c r="AC255" s="64"/>
      <c r="AD255" s="64"/>
      <c r="AE255" s="64"/>
      <c r="AF255" s="64"/>
      <c r="AG255" s="64"/>
      <c r="AH255" s="64"/>
      <c r="AI255" s="64"/>
      <c r="AJ255" s="64"/>
      <c r="AK255" s="64"/>
      <c r="AL255" s="64"/>
      <c r="AM255" s="64"/>
      <c r="AN255" s="64"/>
      <c r="AO255" s="64"/>
      <c r="AP255" s="64"/>
      <c r="AQ255" s="64"/>
      <c r="AR255" s="64"/>
      <c r="AS255" s="64"/>
      <c r="AT255" s="64"/>
      <c r="AU255" s="64"/>
      <c r="AV255" s="64"/>
      <c r="AW255" s="64"/>
      <c r="AX255" s="64"/>
      <c r="AY255" s="64"/>
      <c r="AZ255" s="64"/>
      <c r="BA255" s="64"/>
      <c r="BB255" s="64"/>
      <c r="BC255" s="64"/>
      <c r="BD255" s="64"/>
      <c r="BE255" s="64"/>
      <c r="BF255" s="64"/>
      <c r="BG255" s="64"/>
      <c r="BH255" s="64"/>
      <c r="BI255" s="64"/>
      <c r="BJ255" s="64"/>
      <c r="BK255" s="64"/>
      <c r="BL255" s="64"/>
      <c r="BM255" s="64"/>
      <c r="BN255" s="64"/>
      <c r="BO255" s="64"/>
      <c r="BP255" s="64"/>
      <c r="BQ255" s="64"/>
      <c r="BR255" s="64"/>
      <c r="BS255" s="64"/>
      <c r="BT255" s="64"/>
      <c r="BU255" s="64"/>
      <c r="BV255" s="64"/>
      <c r="BW255" s="64"/>
      <c r="BX255" s="64"/>
      <c r="BY255" s="64"/>
      <c r="BZ255" s="64"/>
      <c r="CA255" s="64"/>
      <c r="CB255" s="64"/>
      <c r="CC255" s="64"/>
      <c r="CD255" s="64"/>
      <c r="CE255" s="64"/>
      <c r="CF255" s="64"/>
      <c r="CG255" s="64"/>
      <c r="CH255" s="64"/>
      <c r="CI255" s="64"/>
      <c r="CJ255" s="64"/>
      <c r="CK255" s="64"/>
      <c r="CL255" s="64"/>
      <c r="CM255" s="64"/>
      <c r="CN255" s="64"/>
      <c r="CO255" s="64"/>
      <c r="CP255" s="64"/>
      <c r="CQ255" s="64"/>
      <c r="CR255" s="64"/>
      <c r="CS255" s="64"/>
      <c r="CT255" s="64"/>
      <c r="CU255" s="64"/>
      <c r="CV255" s="64"/>
      <c r="CW255" s="64"/>
      <c r="CX255" s="64"/>
    </row>
    <row r="256" spans="1:102" s="120" customFormat="1" ht="18" customHeight="1" x14ac:dyDescent="0.2">
      <c r="A256" s="125" t="str">
        <f t="shared" si="179"/>
        <v/>
      </c>
      <c r="B256" s="178"/>
      <c r="C256" s="178"/>
      <c r="D256" s="181" t="s">
        <v>142</v>
      </c>
      <c r="E256" s="180"/>
      <c r="F256" s="176"/>
      <c r="G256" s="175"/>
      <c r="H256" s="6"/>
      <c r="I256" s="64"/>
      <c r="J256" s="64"/>
      <c r="K256" s="171"/>
      <c r="L256" s="134"/>
      <c r="M256" s="64"/>
      <c r="N256" s="137"/>
      <c r="O256" s="177"/>
      <c r="P256" s="129"/>
      <c r="Q256" s="64"/>
      <c r="R256" s="64"/>
      <c r="S256" s="64"/>
      <c r="T256" s="64"/>
      <c r="U256" s="64"/>
      <c r="V256" s="64"/>
      <c r="W256" s="64"/>
      <c r="X256" s="64"/>
      <c r="Y256" s="64"/>
      <c r="Z256" s="64"/>
      <c r="AA256" s="64"/>
      <c r="AB256" s="64"/>
      <c r="AC256" s="64"/>
      <c r="AD256" s="64"/>
      <c r="AE256" s="64"/>
      <c r="AF256" s="64"/>
      <c r="AG256" s="64"/>
      <c r="AH256" s="64"/>
      <c r="AI256" s="64"/>
      <c r="AJ256" s="64"/>
      <c r="AK256" s="64"/>
      <c r="AL256" s="64"/>
      <c r="AM256" s="64"/>
      <c r="AN256" s="64"/>
      <c r="AO256" s="64"/>
      <c r="AP256" s="64"/>
      <c r="AQ256" s="64"/>
      <c r="AR256" s="64"/>
      <c r="AS256" s="64"/>
      <c r="AT256" s="64"/>
      <c r="AU256" s="64"/>
      <c r="AV256" s="64"/>
      <c r="AW256" s="64"/>
      <c r="AX256" s="64"/>
      <c r="AY256" s="64"/>
      <c r="AZ256" s="64"/>
      <c r="BA256" s="64"/>
      <c r="BB256" s="64"/>
      <c r="BC256" s="64"/>
      <c r="BD256" s="64"/>
      <c r="BE256" s="64"/>
      <c r="BF256" s="64"/>
      <c r="BG256" s="64"/>
      <c r="BH256" s="64"/>
      <c r="BI256" s="64"/>
      <c r="BJ256" s="64"/>
      <c r="BK256" s="64"/>
      <c r="BL256" s="64"/>
      <c r="BM256" s="64"/>
      <c r="BN256" s="64"/>
      <c r="BO256" s="64"/>
      <c r="BP256" s="64"/>
      <c r="BQ256" s="64"/>
      <c r="BR256" s="64"/>
      <c r="BS256" s="64"/>
      <c r="BT256" s="64"/>
      <c r="BU256" s="64"/>
      <c r="BV256" s="64"/>
      <c r="BW256" s="64"/>
      <c r="BX256" s="64"/>
      <c r="BY256" s="64"/>
      <c r="BZ256" s="64"/>
      <c r="CA256" s="64"/>
      <c r="CB256" s="64"/>
      <c r="CC256" s="64"/>
      <c r="CD256" s="64"/>
      <c r="CE256" s="64"/>
      <c r="CF256" s="64"/>
      <c r="CG256" s="64"/>
      <c r="CH256" s="64"/>
      <c r="CI256" s="64"/>
      <c r="CJ256" s="64"/>
      <c r="CK256" s="64"/>
      <c r="CL256" s="64"/>
      <c r="CM256" s="64"/>
      <c r="CN256" s="64"/>
      <c r="CO256" s="64"/>
      <c r="CP256" s="64"/>
      <c r="CQ256" s="64"/>
      <c r="CR256" s="64"/>
      <c r="CS256" s="64"/>
      <c r="CT256" s="64"/>
      <c r="CU256" s="64"/>
      <c r="CV256" s="64"/>
      <c r="CW256" s="64"/>
      <c r="CX256" s="64"/>
    </row>
    <row r="257" spans="1:102" s="120" customFormat="1" ht="18" customHeight="1" x14ac:dyDescent="0.2">
      <c r="A257" s="125">
        <f t="shared" si="179"/>
        <v>122</v>
      </c>
      <c r="B257" s="178" t="s">
        <v>189</v>
      </c>
      <c r="C257" s="178" t="s">
        <v>189</v>
      </c>
      <c r="D257" s="179" t="s">
        <v>135</v>
      </c>
      <c r="E257" s="175">
        <f>10*16</f>
        <v>160</v>
      </c>
      <c r="F257" s="176">
        <v>0.05</v>
      </c>
      <c r="G257" s="175">
        <f t="shared" ref="G257:G258" si="205">E257+(E257*F257)</f>
        <v>168</v>
      </c>
      <c r="H257" s="6" t="s">
        <v>110</v>
      </c>
      <c r="I257" s="3">
        <v>3.3600000000000005E-2</v>
      </c>
      <c r="J257" s="3">
        <f t="shared" ref="J257:J258" si="206">I257*G257</f>
        <v>5.6448000000000009</v>
      </c>
      <c r="K257" s="171">
        <v>53.48</v>
      </c>
      <c r="L257" s="134">
        <f t="shared" ref="L257:L258" si="207">K257*J257</f>
        <v>301.88390400000003</v>
      </c>
      <c r="M257" s="134">
        <v>2.016</v>
      </c>
      <c r="N257" s="137">
        <f t="shared" ref="N257:N258" si="208">M257*G257</f>
        <v>338.68799999999999</v>
      </c>
      <c r="O257" s="177">
        <f t="shared" ref="O257:O258" si="209">L257+N257</f>
        <v>640.57190400000002</v>
      </c>
      <c r="P257" s="129"/>
      <c r="Q257" s="64"/>
      <c r="R257" s="64"/>
      <c r="S257" s="64"/>
      <c r="T257" s="64"/>
      <c r="U257" s="64"/>
      <c r="V257" s="64"/>
      <c r="W257" s="64"/>
      <c r="X257" s="64"/>
      <c r="Y257" s="64"/>
      <c r="Z257" s="64"/>
      <c r="AA257" s="64"/>
      <c r="AB257" s="64"/>
      <c r="AC257" s="64"/>
      <c r="AD257" s="64"/>
      <c r="AE257" s="64"/>
      <c r="AF257" s="64"/>
      <c r="AG257" s="64"/>
      <c r="AH257" s="64"/>
      <c r="AI257" s="64"/>
      <c r="AJ257" s="64"/>
      <c r="AK257" s="64"/>
      <c r="AL257" s="64"/>
      <c r="AM257" s="64"/>
      <c r="AN257" s="64"/>
      <c r="AO257" s="64"/>
      <c r="AP257" s="64"/>
      <c r="AQ257" s="64"/>
      <c r="AR257" s="64"/>
      <c r="AS257" s="64"/>
      <c r="AT257" s="64"/>
      <c r="AU257" s="64"/>
      <c r="AV257" s="64"/>
      <c r="AW257" s="64"/>
      <c r="AX257" s="64"/>
      <c r="AY257" s="64"/>
      <c r="AZ257" s="64"/>
      <c r="BA257" s="64"/>
      <c r="BB257" s="64"/>
      <c r="BC257" s="64"/>
      <c r="BD257" s="64"/>
      <c r="BE257" s="64"/>
      <c r="BF257" s="64"/>
      <c r="BG257" s="64"/>
      <c r="BH257" s="64"/>
      <c r="BI257" s="64"/>
      <c r="BJ257" s="64"/>
      <c r="BK257" s="64"/>
      <c r="BL257" s="64"/>
      <c r="BM257" s="64"/>
      <c r="BN257" s="64"/>
      <c r="BO257" s="64"/>
      <c r="BP257" s="64"/>
      <c r="BQ257" s="64"/>
      <c r="BR257" s="64"/>
      <c r="BS257" s="64"/>
      <c r="BT257" s="64"/>
      <c r="BU257" s="64"/>
      <c r="BV257" s="64"/>
      <c r="BW257" s="64"/>
      <c r="BX257" s="64"/>
      <c r="BY257" s="64"/>
      <c r="BZ257" s="64"/>
      <c r="CA257" s="64"/>
      <c r="CB257" s="64"/>
      <c r="CC257" s="64"/>
      <c r="CD257" s="64"/>
      <c r="CE257" s="64"/>
      <c r="CF257" s="64"/>
      <c r="CG257" s="64"/>
      <c r="CH257" s="64"/>
      <c r="CI257" s="64"/>
      <c r="CJ257" s="64"/>
      <c r="CK257" s="64"/>
      <c r="CL257" s="64"/>
      <c r="CM257" s="64"/>
      <c r="CN257" s="64"/>
      <c r="CO257" s="64"/>
      <c r="CP257" s="64"/>
      <c r="CQ257" s="64"/>
      <c r="CR257" s="64"/>
      <c r="CS257" s="64"/>
      <c r="CT257" s="64"/>
      <c r="CU257" s="64"/>
      <c r="CV257" s="64"/>
      <c r="CW257" s="64"/>
      <c r="CX257" s="64"/>
    </row>
    <row r="258" spans="1:102" s="120" customFormat="1" ht="18" customHeight="1" x14ac:dyDescent="0.2">
      <c r="A258" s="125">
        <f t="shared" si="179"/>
        <v>123</v>
      </c>
      <c r="B258" s="178" t="s">
        <v>189</v>
      </c>
      <c r="C258" s="178" t="s">
        <v>189</v>
      </c>
      <c r="D258" s="179" t="s">
        <v>143</v>
      </c>
      <c r="E258" s="175">
        <f>E257*3</f>
        <v>480</v>
      </c>
      <c r="F258" s="176">
        <v>0.05</v>
      </c>
      <c r="G258" s="175">
        <f t="shared" si="205"/>
        <v>504</v>
      </c>
      <c r="H258" s="6" t="s">
        <v>110</v>
      </c>
      <c r="I258" s="3">
        <v>1.2000000000000002E-2</v>
      </c>
      <c r="J258" s="3">
        <f t="shared" si="206"/>
        <v>6.0480000000000009</v>
      </c>
      <c r="K258" s="171">
        <v>53.48</v>
      </c>
      <c r="L258" s="134">
        <f t="shared" si="207"/>
        <v>323.44704000000002</v>
      </c>
      <c r="M258" s="134">
        <v>0.72000000000000008</v>
      </c>
      <c r="N258" s="137">
        <f t="shared" si="208"/>
        <v>362.88000000000005</v>
      </c>
      <c r="O258" s="177">
        <f t="shared" si="209"/>
        <v>686.32704000000012</v>
      </c>
      <c r="P258" s="129"/>
      <c r="Q258" s="64"/>
      <c r="R258" s="64"/>
      <c r="S258" s="64"/>
      <c r="T258" s="64"/>
      <c r="U258" s="64"/>
      <c r="V258" s="64"/>
      <c r="W258" s="64"/>
      <c r="X258" s="64"/>
      <c r="Y258" s="64"/>
      <c r="Z258" s="64"/>
      <c r="AA258" s="64"/>
      <c r="AB258" s="64"/>
      <c r="AC258" s="64"/>
      <c r="AD258" s="64"/>
      <c r="AE258" s="64"/>
      <c r="AF258" s="64"/>
      <c r="AG258" s="64"/>
      <c r="AH258" s="64"/>
      <c r="AI258" s="64"/>
      <c r="AJ258" s="64"/>
      <c r="AK258" s="64"/>
      <c r="AL258" s="64"/>
      <c r="AM258" s="64"/>
      <c r="AN258" s="64"/>
      <c r="AO258" s="64"/>
      <c r="AP258" s="64"/>
      <c r="AQ258" s="64"/>
      <c r="AR258" s="64"/>
      <c r="AS258" s="64"/>
      <c r="AT258" s="64"/>
      <c r="AU258" s="64"/>
      <c r="AV258" s="64"/>
      <c r="AW258" s="64"/>
      <c r="AX258" s="64"/>
      <c r="AY258" s="64"/>
      <c r="AZ258" s="64"/>
      <c r="BA258" s="64"/>
      <c r="BB258" s="64"/>
      <c r="BC258" s="64"/>
      <c r="BD258" s="64"/>
      <c r="BE258" s="64"/>
      <c r="BF258" s="64"/>
      <c r="BG258" s="64"/>
      <c r="BH258" s="64"/>
      <c r="BI258" s="64"/>
      <c r="BJ258" s="64"/>
      <c r="BK258" s="64"/>
      <c r="BL258" s="64"/>
      <c r="BM258" s="64"/>
      <c r="BN258" s="64"/>
      <c r="BO258" s="64"/>
      <c r="BP258" s="64"/>
      <c r="BQ258" s="64"/>
      <c r="BR258" s="64"/>
      <c r="BS258" s="64"/>
      <c r="BT258" s="64"/>
      <c r="BU258" s="64"/>
      <c r="BV258" s="64"/>
      <c r="BW258" s="64"/>
      <c r="BX258" s="64"/>
      <c r="BY258" s="64"/>
      <c r="BZ258" s="64"/>
      <c r="CA258" s="64"/>
      <c r="CB258" s="64"/>
      <c r="CC258" s="64"/>
      <c r="CD258" s="64"/>
      <c r="CE258" s="64"/>
      <c r="CF258" s="64"/>
      <c r="CG258" s="64"/>
      <c r="CH258" s="64"/>
      <c r="CI258" s="64"/>
      <c r="CJ258" s="64"/>
      <c r="CK258" s="64"/>
      <c r="CL258" s="64"/>
      <c r="CM258" s="64"/>
      <c r="CN258" s="64"/>
      <c r="CO258" s="64"/>
      <c r="CP258" s="64"/>
      <c r="CQ258" s="64"/>
      <c r="CR258" s="64"/>
      <c r="CS258" s="64"/>
      <c r="CT258" s="64"/>
      <c r="CU258" s="64"/>
      <c r="CV258" s="64"/>
      <c r="CW258" s="64"/>
      <c r="CX258" s="64"/>
    </row>
    <row r="259" spans="1:102" s="120" customFormat="1" x14ac:dyDescent="0.2">
      <c r="A259" s="125" t="str">
        <f t="shared" si="179"/>
        <v/>
      </c>
      <c r="B259" s="178"/>
      <c r="C259" s="178"/>
      <c r="D259" s="42"/>
      <c r="E259" s="175"/>
      <c r="F259" s="176"/>
      <c r="G259" s="175"/>
      <c r="H259" s="6"/>
      <c r="I259" s="3"/>
      <c r="J259" s="3"/>
      <c r="K259" s="171"/>
      <c r="L259" s="134"/>
      <c r="M259" s="134"/>
      <c r="N259" s="137"/>
      <c r="O259" s="177"/>
      <c r="P259" s="129"/>
      <c r="Q259" s="64"/>
      <c r="R259" s="64"/>
      <c r="S259" s="64"/>
      <c r="T259" s="64"/>
      <c r="U259" s="64"/>
      <c r="V259" s="64"/>
      <c r="W259" s="64"/>
      <c r="X259" s="64"/>
      <c r="Y259" s="64"/>
      <c r="Z259" s="64"/>
      <c r="AA259" s="64"/>
      <c r="AB259" s="64"/>
      <c r="AC259" s="64"/>
      <c r="AD259" s="64"/>
      <c r="AE259" s="64"/>
      <c r="AF259" s="64"/>
      <c r="AG259" s="64"/>
      <c r="AH259" s="64"/>
      <c r="AI259" s="64"/>
      <c r="AJ259" s="64"/>
      <c r="AK259" s="64"/>
      <c r="AL259" s="64"/>
      <c r="AM259" s="64"/>
      <c r="AN259" s="64"/>
      <c r="AO259" s="64"/>
      <c r="AP259" s="64"/>
      <c r="AQ259" s="64"/>
      <c r="AR259" s="64"/>
      <c r="AS259" s="64"/>
      <c r="AT259" s="64"/>
      <c r="AU259" s="64"/>
      <c r="AV259" s="64"/>
      <c r="AW259" s="64"/>
      <c r="AX259" s="64"/>
      <c r="AY259" s="64"/>
      <c r="AZ259" s="64"/>
      <c r="BA259" s="64"/>
      <c r="BB259" s="64"/>
      <c r="BC259" s="64"/>
      <c r="BD259" s="64"/>
      <c r="BE259" s="64"/>
      <c r="BF259" s="64"/>
      <c r="BG259" s="64"/>
      <c r="BH259" s="64"/>
      <c r="BI259" s="64"/>
      <c r="BJ259" s="64"/>
      <c r="BK259" s="64"/>
      <c r="BL259" s="64"/>
      <c r="BM259" s="64"/>
      <c r="BN259" s="64"/>
      <c r="BO259" s="64"/>
      <c r="BP259" s="64"/>
      <c r="BQ259" s="64"/>
      <c r="BR259" s="64"/>
      <c r="BS259" s="64"/>
      <c r="BT259" s="64"/>
      <c r="BU259" s="64"/>
      <c r="BV259" s="64"/>
      <c r="BW259" s="64"/>
      <c r="BX259" s="64"/>
      <c r="BY259" s="64"/>
      <c r="BZ259" s="64"/>
      <c r="CA259" s="64"/>
      <c r="CB259" s="64"/>
      <c r="CC259" s="64"/>
      <c r="CD259" s="64"/>
      <c r="CE259" s="64"/>
      <c r="CF259" s="64"/>
      <c r="CG259" s="64"/>
      <c r="CH259" s="64"/>
      <c r="CI259" s="64"/>
      <c r="CJ259" s="64"/>
      <c r="CK259" s="64"/>
      <c r="CL259" s="64"/>
      <c r="CM259" s="64"/>
      <c r="CN259" s="64"/>
      <c r="CO259" s="64"/>
      <c r="CP259" s="64"/>
      <c r="CQ259" s="64"/>
      <c r="CR259" s="64"/>
      <c r="CS259" s="64"/>
      <c r="CT259" s="64"/>
      <c r="CU259" s="64"/>
      <c r="CV259" s="64"/>
      <c r="CW259" s="64"/>
      <c r="CX259" s="64"/>
    </row>
    <row r="260" spans="1:102" s="120" customFormat="1" ht="18" customHeight="1" x14ac:dyDescent="0.2">
      <c r="A260" s="125">
        <f t="shared" si="179"/>
        <v>124</v>
      </c>
      <c r="B260" s="178" t="s">
        <v>277</v>
      </c>
      <c r="C260" s="178" t="s">
        <v>277</v>
      </c>
      <c r="D260" s="188" t="s">
        <v>116</v>
      </c>
      <c r="E260" s="189">
        <v>250</v>
      </c>
      <c r="F260" s="176">
        <v>0.05</v>
      </c>
      <c r="G260" s="175">
        <f>E260+(E260*F260)</f>
        <v>262.5</v>
      </c>
      <c r="H260" s="6" t="s">
        <v>109</v>
      </c>
      <c r="I260" s="3">
        <v>1.3250000000000001E-2</v>
      </c>
      <c r="J260" s="3">
        <f t="shared" ref="J260" si="210">I260*G260</f>
        <v>3.4781250000000004</v>
      </c>
      <c r="K260" s="171">
        <v>53.48</v>
      </c>
      <c r="L260" s="134">
        <f t="shared" ref="L260" si="211">K260*J260</f>
        <v>186.01012500000002</v>
      </c>
      <c r="M260" s="134">
        <v>2.12</v>
      </c>
      <c r="N260" s="137">
        <f>M260*G260</f>
        <v>556.5</v>
      </c>
      <c r="O260" s="177">
        <f>L260+N260</f>
        <v>742.51012500000002</v>
      </c>
      <c r="P260" s="129"/>
      <c r="Q260" s="64"/>
      <c r="R260" s="64"/>
      <c r="S260" s="64"/>
      <c r="T260" s="64"/>
      <c r="U260" s="64"/>
      <c r="V260" s="64"/>
      <c r="W260" s="64"/>
      <c r="X260" s="64"/>
      <c r="Y260" s="64"/>
      <c r="Z260" s="64"/>
      <c r="AA260" s="64"/>
      <c r="AB260" s="64"/>
      <c r="AC260" s="64"/>
      <c r="AD260" s="64"/>
      <c r="AE260" s="64"/>
      <c r="AF260" s="64"/>
      <c r="AG260" s="64"/>
      <c r="AH260" s="64"/>
      <c r="AI260" s="64"/>
      <c r="AJ260" s="64"/>
      <c r="AK260" s="64"/>
      <c r="AL260" s="64"/>
      <c r="AM260" s="64"/>
      <c r="AN260" s="64"/>
      <c r="AO260" s="64"/>
      <c r="AP260" s="64"/>
      <c r="AQ260" s="64"/>
      <c r="AR260" s="64"/>
      <c r="AS260" s="64"/>
      <c r="AT260" s="64"/>
      <c r="AU260" s="64"/>
      <c r="AV260" s="64"/>
      <c r="AW260" s="64"/>
      <c r="AX260" s="64"/>
      <c r="AY260" s="64"/>
      <c r="AZ260" s="64"/>
      <c r="BA260" s="64"/>
      <c r="BB260" s="64"/>
      <c r="BC260" s="64"/>
      <c r="BD260" s="64"/>
      <c r="BE260" s="64"/>
      <c r="BF260" s="64"/>
      <c r="BG260" s="64"/>
      <c r="BH260" s="64"/>
      <c r="BI260" s="64"/>
      <c r="BJ260" s="64"/>
      <c r="BK260" s="64"/>
      <c r="BL260" s="64"/>
      <c r="BM260" s="64"/>
      <c r="BN260" s="64"/>
      <c r="BO260" s="64"/>
      <c r="BP260" s="64"/>
      <c r="BQ260" s="64"/>
      <c r="BR260" s="64"/>
      <c r="BS260" s="64"/>
      <c r="BT260" s="64"/>
      <c r="BU260" s="64"/>
      <c r="BV260" s="64"/>
      <c r="BW260" s="64"/>
      <c r="BX260" s="64"/>
      <c r="BY260" s="64"/>
      <c r="BZ260" s="64"/>
      <c r="CA260" s="64"/>
      <c r="CB260" s="64"/>
      <c r="CC260" s="64"/>
      <c r="CD260" s="64"/>
      <c r="CE260" s="64"/>
      <c r="CF260" s="64"/>
      <c r="CG260" s="64"/>
      <c r="CH260" s="64"/>
      <c r="CI260" s="64"/>
      <c r="CJ260" s="64"/>
      <c r="CK260" s="64"/>
      <c r="CL260" s="64"/>
      <c r="CM260" s="64"/>
      <c r="CN260" s="64"/>
      <c r="CO260" s="64"/>
      <c r="CP260" s="64"/>
      <c r="CQ260" s="64"/>
      <c r="CR260" s="64"/>
      <c r="CS260" s="64"/>
      <c r="CT260" s="64"/>
      <c r="CU260" s="64"/>
      <c r="CV260" s="64"/>
      <c r="CW260" s="64"/>
      <c r="CX260" s="64"/>
    </row>
    <row r="261" spans="1:102" s="120" customFormat="1" ht="15.75" customHeight="1" thickBot="1" x14ac:dyDescent="0.25">
      <c r="A261" s="125" t="str">
        <f t="shared" si="179"/>
        <v/>
      </c>
      <c r="B261" s="178"/>
      <c r="C261" s="178"/>
      <c r="D261" s="42"/>
      <c r="E261" s="175"/>
      <c r="F261" s="176"/>
      <c r="G261" s="175"/>
      <c r="H261" s="6"/>
      <c r="I261" s="3"/>
      <c r="J261" s="3"/>
      <c r="K261" s="171"/>
      <c r="L261" s="134"/>
      <c r="M261" s="134"/>
      <c r="N261" s="137"/>
      <c r="O261" s="177"/>
      <c r="P261" s="129"/>
      <c r="Q261" s="64"/>
      <c r="R261" s="64"/>
      <c r="S261" s="64"/>
      <c r="T261" s="64"/>
      <c r="U261" s="64"/>
      <c r="V261" s="64"/>
      <c r="W261" s="64"/>
      <c r="X261" s="64"/>
      <c r="Y261" s="64"/>
      <c r="Z261" s="64"/>
      <c r="AA261" s="64"/>
      <c r="AB261" s="64"/>
      <c r="AC261" s="64"/>
      <c r="AD261" s="64"/>
      <c r="AE261" s="64"/>
      <c r="AF261" s="64"/>
      <c r="AG261" s="64"/>
      <c r="AH261" s="64"/>
      <c r="AI261" s="64"/>
      <c r="AJ261" s="64"/>
      <c r="AK261" s="64"/>
      <c r="AL261" s="64"/>
      <c r="AM261" s="64"/>
      <c r="AN261" s="64"/>
      <c r="AO261" s="64"/>
      <c r="AP261" s="64"/>
      <c r="AQ261" s="64"/>
      <c r="AR261" s="64"/>
      <c r="AS261" s="64"/>
      <c r="AT261" s="64"/>
      <c r="AU261" s="64"/>
      <c r="AV261" s="64"/>
      <c r="AW261" s="64"/>
      <c r="AX261" s="64"/>
      <c r="AY261" s="64"/>
      <c r="AZ261" s="64"/>
      <c r="BA261" s="64"/>
      <c r="BB261" s="64"/>
      <c r="BC261" s="64"/>
      <c r="BD261" s="64"/>
      <c r="BE261" s="64"/>
      <c r="BF261" s="64"/>
      <c r="BG261" s="64"/>
      <c r="BH261" s="64"/>
      <c r="BI261" s="64"/>
      <c r="BJ261" s="64"/>
      <c r="BK261" s="64"/>
      <c r="BL261" s="64"/>
      <c r="BM261" s="64"/>
      <c r="BN261" s="64"/>
      <c r="BO261" s="64"/>
      <c r="BP261" s="64"/>
      <c r="BQ261" s="64"/>
      <c r="BR261" s="64"/>
      <c r="BS261" s="64"/>
      <c r="BT261" s="64"/>
      <c r="BU261" s="64"/>
      <c r="BV261" s="64"/>
      <c r="BW261" s="64"/>
      <c r="BX261" s="64"/>
      <c r="BY261" s="64"/>
      <c r="BZ261" s="64"/>
      <c r="CA261" s="64"/>
      <c r="CB261" s="64"/>
      <c r="CC261" s="64"/>
      <c r="CD261" s="64"/>
      <c r="CE261" s="64"/>
      <c r="CF261" s="64"/>
      <c r="CG261" s="64"/>
      <c r="CH261" s="64"/>
      <c r="CI261" s="64"/>
      <c r="CJ261" s="64"/>
      <c r="CK261" s="64"/>
      <c r="CL261" s="64"/>
      <c r="CM261" s="64"/>
      <c r="CN261" s="64"/>
      <c r="CO261" s="64"/>
      <c r="CP261" s="64"/>
      <c r="CQ261" s="64"/>
      <c r="CR261" s="64"/>
      <c r="CS261" s="64"/>
      <c r="CT261" s="64"/>
      <c r="CU261" s="64"/>
      <c r="CV261" s="64"/>
      <c r="CW261" s="64"/>
      <c r="CX261" s="64"/>
    </row>
    <row r="262" spans="1:102" s="120" customFormat="1" x14ac:dyDescent="0.2">
      <c r="A262" s="121" t="str">
        <f t="shared" si="179"/>
        <v/>
      </c>
      <c r="B262" s="178"/>
      <c r="C262" s="178"/>
      <c r="D262" s="140" t="s">
        <v>17</v>
      </c>
      <c r="E262" s="141"/>
      <c r="F262" s="142"/>
      <c r="G262" s="141"/>
      <c r="H262" s="143"/>
      <c r="I262" s="168"/>
      <c r="J262" s="168"/>
      <c r="K262" s="169"/>
      <c r="L262" s="144" t="str">
        <f t="shared" ref="L262" si="212">IF(H262&lt;&gt;"",I262*K262,"")</f>
        <v/>
      </c>
      <c r="M262" s="144"/>
      <c r="N262" s="145"/>
      <c r="O262" s="147"/>
      <c r="P262" s="148">
        <f>SUM(O239:O260)</f>
        <v>4031.0040689999996</v>
      </c>
      <c r="Q262" s="64"/>
      <c r="R262" s="64"/>
      <c r="S262" s="64"/>
      <c r="T262" s="64"/>
      <c r="U262" s="64"/>
      <c r="V262" s="64"/>
      <c r="W262" s="64"/>
      <c r="X262" s="64"/>
      <c r="Y262" s="64"/>
      <c r="Z262" s="64"/>
      <c r="AA262" s="64"/>
      <c r="AB262" s="64"/>
      <c r="AC262" s="64"/>
      <c r="AD262" s="64"/>
      <c r="AE262" s="64"/>
      <c r="AF262" s="64"/>
      <c r="AG262" s="64"/>
      <c r="AH262" s="64"/>
      <c r="AI262" s="64"/>
      <c r="AJ262" s="64"/>
      <c r="AK262" s="64"/>
      <c r="AL262" s="64"/>
      <c r="AM262" s="64"/>
      <c r="AN262" s="64"/>
      <c r="AO262" s="64"/>
      <c r="AP262" s="64"/>
      <c r="AQ262" s="64"/>
      <c r="AR262" s="64"/>
      <c r="AS262" s="64"/>
      <c r="AT262" s="64"/>
      <c r="AU262" s="64"/>
      <c r="AV262" s="64"/>
      <c r="AW262" s="64"/>
      <c r="AX262" s="64"/>
      <c r="AY262" s="64"/>
      <c r="AZ262" s="64"/>
      <c r="BA262" s="64"/>
      <c r="BB262" s="64"/>
      <c r="BC262" s="64"/>
      <c r="BD262" s="64"/>
      <c r="BE262" s="64"/>
      <c r="BF262" s="64"/>
      <c r="BG262" s="64"/>
      <c r="BH262" s="64"/>
      <c r="BI262" s="64"/>
      <c r="BJ262" s="64"/>
      <c r="BK262" s="64"/>
      <c r="BL262" s="64"/>
      <c r="BM262" s="64"/>
      <c r="BN262" s="64"/>
      <c r="BO262" s="64"/>
      <c r="BP262" s="64"/>
      <c r="BQ262" s="64"/>
      <c r="BR262" s="64"/>
      <c r="BS262" s="64"/>
      <c r="BT262" s="64"/>
      <c r="BU262" s="64"/>
      <c r="BV262" s="64"/>
      <c r="BW262" s="64"/>
      <c r="BX262" s="64"/>
      <c r="BY262" s="64"/>
      <c r="BZ262" s="64"/>
      <c r="CA262" s="64"/>
      <c r="CB262" s="64"/>
      <c r="CC262" s="64"/>
      <c r="CD262" s="64"/>
      <c r="CE262" s="64"/>
      <c r="CF262" s="64"/>
      <c r="CG262" s="64"/>
      <c r="CH262" s="64"/>
      <c r="CI262" s="64"/>
      <c r="CJ262" s="64"/>
      <c r="CK262" s="64"/>
      <c r="CL262" s="64"/>
      <c r="CM262" s="64"/>
      <c r="CN262" s="64"/>
      <c r="CO262" s="64"/>
      <c r="CP262" s="64"/>
      <c r="CQ262" s="64"/>
      <c r="CR262" s="64"/>
      <c r="CS262" s="64"/>
      <c r="CT262" s="64"/>
      <c r="CU262" s="64"/>
      <c r="CV262" s="64"/>
      <c r="CW262" s="64"/>
      <c r="CX262" s="64"/>
    </row>
    <row r="263" spans="1:102" s="120" customFormat="1" x14ac:dyDescent="0.2">
      <c r="A263" s="123" t="str">
        <f t="shared" si="179"/>
        <v/>
      </c>
      <c r="B263" s="124"/>
      <c r="C263" s="167">
        <v>310000</v>
      </c>
      <c r="D263" s="122" t="s">
        <v>127</v>
      </c>
      <c r="E263" s="130"/>
      <c r="F263" s="132"/>
      <c r="G263" s="130"/>
      <c r="H263" s="124"/>
      <c r="I263" s="124"/>
      <c r="J263" s="124"/>
      <c r="K263" s="124"/>
      <c r="L263" s="133" t="str">
        <f>IF(H263&lt;&gt;"",0.4*N263,"")</f>
        <v/>
      </c>
      <c r="M263" s="133"/>
      <c r="N263" s="136"/>
      <c r="O263" s="146"/>
      <c r="P263" s="128"/>
      <c r="Q263" s="64"/>
      <c r="R263" s="64"/>
      <c r="S263" s="64"/>
      <c r="T263" s="64"/>
      <c r="U263" s="64"/>
      <c r="V263" s="64"/>
      <c r="W263" s="64"/>
      <c r="X263" s="64"/>
      <c r="Y263" s="64"/>
      <c r="Z263" s="64"/>
      <c r="AA263" s="64"/>
      <c r="AB263" s="64"/>
      <c r="AC263" s="64"/>
      <c r="AD263" s="64"/>
      <c r="AE263" s="64"/>
      <c r="AF263" s="64"/>
      <c r="AG263" s="64"/>
      <c r="AH263" s="64"/>
      <c r="AI263" s="64"/>
      <c r="AJ263" s="64"/>
      <c r="AK263" s="64"/>
      <c r="AL263" s="64"/>
      <c r="AM263" s="64"/>
      <c r="AN263" s="64"/>
      <c r="AO263" s="64"/>
      <c r="AP263" s="64"/>
      <c r="AQ263" s="64"/>
      <c r="AR263" s="64"/>
      <c r="AS263" s="64"/>
      <c r="AT263" s="64"/>
      <c r="AU263" s="64"/>
      <c r="AV263" s="64"/>
      <c r="AW263" s="64"/>
      <c r="AX263" s="64"/>
      <c r="AY263" s="64"/>
      <c r="AZ263" s="64"/>
      <c r="BA263" s="64"/>
      <c r="BB263" s="64"/>
      <c r="BC263" s="64"/>
      <c r="BD263" s="64"/>
      <c r="BE263" s="64"/>
      <c r="BF263" s="64"/>
      <c r="BG263" s="64"/>
      <c r="BH263" s="64"/>
      <c r="BI263" s="64"/>
      <c r="BJ263" s="64"/>
      <c r="BK263" s="64"/>
      <c r="BL263" s="64"/>
      <c r="BM263" s="64"/>
      <c r="BN263" s="64"/>
      <c r="BO263" s="64"/>
      <c r="BP263" s="64"/>
      <c r="BQ263" s="64"/>
      <c r="BR263" s="64"/>
      <c r="BS263" s="64"/>
      <c r="BT263" s="64"/>
      <c r="BU263" s="64"/>
      <c r="BV263" s="64"/>
      <c r="BW263" s="64"/>
      <c r="BX263" s="64"/>
      <c r="BY263" s="64"/>
      <c r="BZ263" s="64"/>
      <c r="CA263" s="64"/>
      <c r="CB263" s="64"/>
      <c r="CC263" s="64"/>
      <c r="CD263" s="64"/>
      <c r="CE263" s="64"/>
      <c r="CF263" s="64"/>
      <c r="CG263" s="64"/>
      <c r="CH263" s="64"/>
      <c r="CI263" s="64"/>
      <c r="CJ263" s="64"/>
      <c r="CK263" s="64"/>
      <c r="CL263" s="64"/>
      <c r="CM263" s="64"/>
      <c r="CN263" s="64"/>
      <c r="CO263" s="64"/>
      <c r="CP263" s="64"/>
      <c r="CQ263" s="64"/>
      <c r="CR263" s="64"/>
      <c r="CS263" s="64"/>
      <c r="CT263" s="64"/>
      <c r="CU263" s="64"/>
      <c r="CV263" s="64"/>
      <c r="CW263" s="64"/>
      <c r="CX263" s="64"/>
    </row>
    <row r="264" spans="1:102" s="120" customFormat="1" x14ac:dyDescent="0.2">
      <c r="A264" s="125" t="str">
        <f t="shared" si="179"/>
        <v/>
      </c>
      <c r="B264" s="178"/>
      <c r="C264" s="6"/>
      <c r="D264" s="179"/>
      <c r="E264" s="180"/>
      <c r="F264" s="176"/>
      <c r="G264" s="175"/>
      <c r="H264" s="6"/>
      <c r="I264" s="6"/>
      <c r="J264" s="6"/>
      <c r="K264" s="6"/>
      <c r="L264" s="134"/>
      <c r="M264" s="134"/>
      <c r="N264" s="137"/>
      <c r="O264" s="177"/>
      <c r="P264" s="129"/>
      <c r="Q264" s="64"/>
      <c r="R264" s="64"/>
      <c r="S264" s="64"/>
      <c r="T264" s="64"/>
      <c r="U264" s="64"/>
      <c r="V264" s="64"/>
      <c r="W264" s="64"/>
      <c r="X264" s="64"/>
      <c r="Y264" s="64"/>
      <c r="Z264" s="64"/>
      <c r="AA264" s="64"/>
      <c r="AB264" s="64"/>
      <c r="AC264" s="64"/>
      <c r="AD264" s="64"/>
      <c r="AE264" s="64"/>
      <c r="AF264" s="64"/>
      <c r="AG264" s="64"/>
      <c r="AH264" s="64"/>
      <c r="AI264" s="64"/>
      <c r="AJ264" s="64"/>
      <c r="AK264" s="64"/>
      <c r="AL264" s="64"/>
      <c r="AM264" s="64"/>
      <c r="AN264" s="64"/>
      <c r="AO264" s="64"/>
      <c r="AP264" s="64"/>
      <c r="AQ264" s="64"/>
      <c r="AR264" s="64"/>
      <c r="AS264" s="64"/>
      <c r="AT264" s="64"/>
      <c r="AU264" s="64"/>
      <c r="AV264" s="64"/>
      <c r="AW264" s="64"/>
      <c r="AX264" s="64"/>
      <c r="AY264" s="64"/>
      <c r="AZ264" s="64"/>
      <c r="BA264" s="64"/>
      <c r="BB264" s="64"/>
      <c r="BC264" s="64"/>
      <c r="BD264" s="64"/>
      <c r="BE264" s="64"/>
      <c r="BF264" s="64"/>
      <c r="BG264" s="64"/>
      <c r="BH264" s="64"/>
      <c r="BI264" s="64"/>
      <c r="BJ264" s="64"/>
      <c r="BK264" s="64"/>
      <c r="BL264" s="64"/>
      <c r="BM264" s="64"/>
      <c r="BN264" s="64"/>
      <c r="BO264" s="64"/>
      <c r="BP264" s="64"/>
      <c r="BQ264" s="64"/>
      <c r="BR264" s="64"/>
      <c r="BS264" s="64"/>
      <c r="BT264" s="64"/>
      <c r="BU264" s="64"/>
      <c r="BV264" s="64"/>
      <c r="BW264" s="64"/>
      <c r="BX264" s="64"/>
      <c r="BY264" s="64"/>
      <c r="BZ264" s="64"/>
      <c r="CA264" s="64"/>
      <c r="CB264" s="64"/>
      <c r="CC264" s="64"/>
      <c r="CD264" s="64"/>
      <c r="CE264" s="64"/>
      <c r="CF264" s="64"/>
      <c r="CG264" s="64"/>
      <c r="CH264" s="64"/>
      <c r="CI264" s="64"/>
      <c r="CJ264" s="64"/>
      <c r="CK264" s="64"/>
      <c r="CL264" s="64"/>
      <c r="CM264" s="64"/>
      <c r="CN264" s="64"/>
      <c r="CO264" s="64"/>
      <c r="CP264" s="64"/>
      <c r="CQ264" s="64"/>
      <c r="CR264" s="64"/>
      <c r="CS264" s="64"/>
      <c r="CT264" s="64"/>
      <c r="CU264" s="64"/>
      <c r="CV264" s="64"/>
      <c r="CW264" s="64"/>
      <c r="CX264" s="64"/>
    </row>
    <row r="265" spans="1:102" s="120" customFormat="1" ht="18" customHeight="1" x14ac:dyDescent="0.2">
      <c r="A265" s="125" t="str">
        <f t="shared" si="179"/>
        <v/>
      </c>
      <c r="B265" s="178"/>
      <c r="C265" s="178"/>
      <c r="D265" s="181" t="s">
        <v>129</v>
      </c>
      <c r="E265" s="175"/>
      <c r="F265" s="176"/>
      <c r="G265" s="175"/>
      <c r="H265" s="6"/>
      <c r="I265" s="64"/>
      <c r="J265" s="64"/>
      <c r="K265" s="171"/>
      <c r="L265" s="134"/>
      <c r="M265" s="64"/>
      <c r="N265" s="137"/>
      <c r="O265" s="177"/>
      <c r="P265" s="129"/>
      <c r="Q265" s="64"/>
      <c r="R265" s="64"/>
      <c r="S265" s="64"/>
      <c r="T265" s="64"/>
      <c r="U265" s="64"/>
      <c r="V265" s="64"/>
      <c r="W265" s="64"/>
      <c r="X265" s="64"/>
      <c r="Y265" s="64"/>
      <c r="Z265" s="64"/>
      <c r="AA265" s="64"/>
      <c r="AB265" s="64"/>
      <c r="AC265" s="64"/>
      <c r="AD265" s="64"/>
      <c r="AE265" s="64"/>
      <c r="AF265" s="64"/>
      <c r="AG265" s="64"/>
      <c r="AH265" s="64"/>
      <c r="AI265" s="64"/>
      <c r="AJ265" s="64"/>
      <c r="AK265" s="64"/>
      <c r="AL265" s="64"/>
      <c r="AM265" s="64"/>
      <c r="AN265" s="64"/>
      <c r="AO265" s="64"/>
      <c r="AP265" s="64"/>
      <c r="AQ265" s="64"/>
      <c r="AR265" s="64"/>
      <c r="AS265" s="64"/>
      <c r="AT265" s="64"/>
      <c r="AU265" s="64"/>
      <c r="AV265" s="64"/>
      <c r="AW265" s="64"/>
      <c r="AX265" s="64"/>
      <c r="AY265" s="64"/>
      <c r="AZ265" s="64"/>
      <c r="BA265" s="64"/>
      <c r="BB265" s="64"/>
      <c r="BC265" s="64"/>
      <c r="BD265" s="64"/>
      <c r="BE265" s="64"/>
      <c r="BF265" s="64"/>
      <c r="BG265" s="64"/>
      <c r="BH265" s="64"/>
      <c r="BI265" s="64"/>
      <c r="BJ265" s="64"/>
      <c r="BK265" s="64"/>
      <c r="BL265" s="64"/>
      <c r="BM265" s="64"/>
      <c r="BN265" s="64"/>
      <c r="BO265" s="64"/>
      <c r="BP265" s="64"/>
      <c r="BQ265" s="64"/>
      <c r="BR265" s="64"/>
      <c r="BS265" s="64"/>
      <c r="BT265" s="64"/>
      <c r="BU265" s="64"/>
      <c r="BV265" s="64"/>
      <c r="BW265" s="64"/>
      <c r="BX265" s="64"/>
      <c r="BY265" s="64"/>
      <c r="BZ265" s="64"/>
      <c r="CA265" s="64"/>
      <c r="CB265" s="64"/>
      <c r="CC265" s="64"/>
      <c r="CD265" s="64"/>
      <c r="CE265" s="64"/>
      <c r="CF265" s="64"/>
      <c r="CG265" s="64"/>
      <c r="CH265" s="64"/>
      <c r="CI265" s="64"/>
      <c r="CJ265" s="64"/>
      <c r="CK265" s="64"/>
      <c r="CL265" s="64"/>
      <c r="CM265" s="64"/>
      <c r="CN265" s="64"/>
      <c r="CO265" s="64"/>
      <c r="CP265" s="64"/>
      <c r="CQ265" s="64"/>
      <c r="CR265" s="64"/>
      <c r="CS265" s="64"/>
      <c r="CT265" s="64"/>
      <c r="CU265" s="64"/>
      <c r="CV265" s="64"/>
      <c r="CW265" s="64"/>
      <c r="CX265" s="64"/>
    </row>
    <row r="266" spans="1:102" s="120" customFormat="1" ht="18" customHeight="1" x14ac:dyDescent="0.2">
      <c r="A266" s="125">
        <f t="shared" si="179"/>
        <v>125</v>
      </c>
      <c r="B266" s="178" t="s">
        <v>277</v>
      </c>
      <c r="C266" s="178" t="s">
        <v>277</v>
      </c>
      <c r="D266" s="179" t="s">
        <v>190</v>
      </c>
      <c r="E266" s="175">
        <f>178*1*1.5/27</f>
        <v>9.8888888888888893</v>
      </c>
      <c r="F266" s="176">
        <v>0.05</v>
      </c>
      <c r="G266" s="175">
        <f>E266+(E266*F266)</f>
        <v>10.383333333333333</v>
      </c>
      <c r="H266" s="6" t="s">
        <v>128</v>
      </c>
      <c r="I266" s="3">
        <v>0.875</v>
      </c>
      <c r="J266" s="3">
        <f t="shared" ref="J266:J267" si="213">I266*G266</f>
        <v>9.0854166666666671</v>
      </c>
      <c r="K266" s="171">
        <v>53.48</v>
      </c>
      <c r="L266" s="134">
        <f t="shared" ref="L266:L267" si="214">K266*J266</f>
        <v>485.88808333333333</v>
      </c>
      <c r="M266" s="134">
        <v>0</v>
      </c>
      <c r="N266" s="137">
        <f t="shared" ref="N266:N267" si="215">M266*G266</f>
        <v>0</v>
      </c>
      <c r="O266" s="177">
        <f t="shared" ref="O266:O267" si="216">L266+N266</f>
        <v>485.88808333333333</v>
      </c>
      <c r="P266" s="129"/>
      <c r="Q266" s="64"/>
      <c r="R266" s="64"/>
      <c r="S266" s="64"/>
      <c r="T266" s="64"/>
      <c r="U266" s="64"/>
      <c r="V266" s="64"/>
      <c r="W266" s="64"/>
      <c r="X266" s="64"/>
      <c r="Y266" s="64"/>
      <c r="Z266" s="64"/>
      <c r="AA266" s="64"/>
      <c r="AB266" s="64"/>
      <c r="AC266" s="64"/>
      <c r="AD266" s="64"/>
      <c r="AE266" s="64"/>
      <c r="AF266" s="64"/>
      <c r="AG266" s="64"/>
      <c r="AH266" s="64"/>
      <c r="AI266" s="64"/>
      <c r="AJ266" s="64"/>
      <c r="AK266" s="64"/>
      <c r="AL266" s="64"/>
      <c r="AM266" s="64"/>
      <c r="AN266" s="64"/>
      <c r="AO266" s="64"/>
      <c r="AP266" s="64"/>
      <c r="AQ266" s="64"/>
      <c r="AR266" s="64"/>
      <c r="AS266" s="64"/>
      <c r="AT266" s="64"/>
      <c r="AU266" s="64"/>
      <c r="AV266" s="64"/>
      <c r="AW266" s="64"/>
      <c r="AX266" s="64"/>
      <c r="AY266" s="64"/>
      <c r="AZ266" s="64"/>
      <c r="BA266" s="64"/>
      <c r="BB266" s="64"/>
      <c r="BC266" s="64"/>
      <c r="BD266" s="64"/>
      <c r="BE266" s="64"/>
      <c r="BF266" s="64"/>
      <c r="BG266" s="64"/>
      <c r="BH266" s="64"/>
      <c r="BI266" s="64"/>
      <c r="BJ266" s="64"/>
      <c r="BK266" s="64"/>
      <c r="BL266" s="64"/>
      <c r="BM266" s="64"/>
      <c r="BN266" s="64"/>
      <c r="BO266" s="64"/>
      <c r="BP266" s="64"/>
      <c r="BQ266" s="64"/>
      <c r="BR266" s="64"/>
      <c r="BS266" s="64"/>
      <c r="BT266" s="64"/>
      <c r="BU266" s="64"/>
      <c r="BV266" s="64"/>
      <c r="BW266" s="64"/>
      <c r="BX266" s="64"/>
      <c r="BY266" s="64"/>
      <c r="BZ266" s="64"/>
      <c r="CA266" s="64"/>
      <c r="CB266" s="64"/>
      <c r="CC266" s="64"/>
      <c r="CD266" s="64"/>
      <c r="CE266" s="64"/>
      <c r="CF266" s="64"/>
      <c r="CG266" s="64"/>
      <c r="CH266" s="64"/>
      <c r="CI266" s="64"/>
      <c r="CJ266" s="64"/>
      <c r="CK266" s="64"/>
      <c r="CL266" s="64"/>
      <c r="CM266" s="64"/>
      <c r="CN266" s="64"/>
      <c r="CO266" s="64"/>
      <c r="CP266" s="64"/>
      <c r="CQ266" s="64"/>
      <c r="CR266" s="64"/>
      <c r="CS266" s="64"/>
      <c r="CT266" s="64"/>
      <c r="CU266" s="64"/>
      <c r="CV266" s="64"/>
      <c r="CW266" s="64"/>
      <c r="CX266" s="64"/>
    </row>
    <row r="267" spans="1:102" s="120" customFormat="1" ht="18" customHeight="1" x14ac:dyDescent="0.2">
      <c r="A267" s="125">
        <f t="shared" si="179"/>
        <v>126</v>
      </c>
      <c r="B267" s="178" t="s">
        <v>277</v>
      </c>
      <c r="C267" s="178" t="s">
        <v>277</v>
      </c>
      <c r="D267" s="179" t="s">
        <v>192</v>
      </c>
      <c r="E267" s="175">
        <f>2.5*3.25*4/27</f>
        <v>1.2037037037037037</v>
      </c>
      <c r="F267" s="176">
        <v>0.05</v>
      </c>
      <c r="G267" s="175">
        <f>E267+(E267*F267)</f>
        <v>1.2638888888888888</v>
      </c>
      <c r="H267" s="6" t="s">
        <v>128</v>
      </c>
      <c r="I267" s="3">
        <v>0.875</v>
      </c>
      <c r="J267" s="3">
        <f t="shared" si="213"/>
        <v>1.1059027777777777</v>
      </c>
      <c r="K267" s="171">
        <v>53.48</v>
      </c>
      <c r="L267" s="134">
        <f t="shared" si="214"/>
        <v>59.143680555555548</v>
      </c>
      <c r="M267" s="134">
        <v>0</v>
      </c>
      <c r="N267" s="137">
        <f t="shared" si="215"/>
        <v>0</v>
      </c>
      <c r="O267" s="177">
        <f t="shared" si="216"/>
        <v>59.143680555555548</v>
      </c>
      <c r="P267" s="129"/>
      <c r="Q267" s="64"/>
      <c r="R267" s="64"/>
      <c r="S267" s="64"/>
      <c r="T267" s="64"/>
      <c r="U267" s="64"/>
      <c r="V267" s="64"/>
      <c r="W267" s="64"/>
      <c r="X267" s="64"/>
      <c r="Y267" s="64"/>
      <c r="Z267" s="64"/>
      <c r="AA267" s="64"/>
      <c r="AB267" s="64"/>
      <c r="AC267" s="64"/>
      <c r="AD267" s="64"/>
      <c r="AE267" s="64"/>
      <c r="AF267" s="64"/>
      <c r="AG267" s="64"/>
      <c r="AH267" s="64"/>
      <c r="AI267" s="64"/>
      <c r="AJ267" s="64"/>
      <c r="AK267" s="64"/>
      <c r="AL267" s="64"/>
      <c r="AM267" s="64"/>
      <c r="AN267" s="64"/>
      <c r="AO267" s="64"/>
      <c r="AP267" s="64"/>
      <c r="AQ267" s="64"/>
      <c r="AR267" s="64"/>
      <c r="AS267" s="64"/>
      <c r="AT267" s="64"/>
      <c r="AU267" s="64"/>
      <c r="AV267" s="64"/>
      <c r="AW267" s="64"/>
      <c r="AX267" s="64"/>
      <c r="AY267" s="64"/>
      <c r="AZ267" s="64"/>
      <c r="BA267" s="64"/>
      <c r="BB267" s="64"/>
      <c r="BC267" s="64"/>
      <c r="BD267" s="64"/>
      <c r="BE267" s="64"/>
      <c r="BF267" s="64"/>
      <c r="BG267" s="64"/>
      <c r="BH267" s="64"/>
      <c r="BI267" s="64"/>
      <c r="BJ267" s="64"/>
      <c r="BK267" s="64"/>
      <c r="BL267" s="64"/>
      <c r="BM267" s="64"/>
      <c r="BN267" s="64"/>
      <c r="BO267" s="64"/>
      <c r="BP267" s="64"/>
      <c r="BQ267" s="64"/>
      <c r="BR267" s="64"/>
      <c r="BS267" s="64"/>
      <c r="BT267" s="64"/>
      <c r="BU267" s="64"/>
      <c r="BV267" s="64"/>
      <c r="BW267" s="64"/>
      <c r="BX267" s="64"/>
      <c r="BY267" s="64"/>
      <c r="BZ267" s="64"/>
      <c r="CA267" s="64"/>
      <c r="CB267" s="64"/>
      <c r="CC267" s="64"/>
      <c r="CD267" s="64"/>
      <c r="CE267" s="64"/>
      <c r="CF267" s="64"/>
      <c r="CG267" s="64"/>
      <c r="CH267" s="64"/>
      <c r="CI267" s="64"/>
      <c r="CJ267" s="64"/>
      <c r="CK267" s="64"/>
      <c r="CL267" s="64"/>
      <c r="CM267" s="64"/>
      <c r="CN267" s="64"/>
      <c r="CO267" s="64"/>
      <c r="CP267" s="64"/>
      <c r="CQ267" s="64"/>
      <c r="CR267" s="64"/>
      <c r="CS267" s="64"/>
      <c r="CT267" s="64"/>
      <c r="CU267" s="64"/>
      <c r="CV267" s="64"/>
      <c r="CW267" s="64"/>
      <c r="CX267" s="64"/>
    </row>
    <row r="268" spans="1:102" s="120" customFormat="1" x14ac:dyDescent="0.2">
      <c r="A268" s="125" t="str">
        <f t="shared" si="179"/>
        <v/>
      </c>
      <c r="B268" s="178"/>
      <c r="C268" s="178"/>
      <c r="D268" s="179"/>
      <c r="E268" s="175"/>
      <c r="F268" s="176"/>
      <c r="G268" s="175"/>
      <c r="H268" s="6"/>
      <c r="I268" s="64"/>
      <c r="J268" s="64"/>
      <c r="K268" s="171"/>
      <c r="L268" s="134"/>
      <c r="M268" s="64"/>
      <c r="N268" s="137"/>
      <c r="O268" s="177"/>
      <c r="P268" s="129"/>
      <c r="Q268" s="64"/>
      <c r="R268" s="64"/>
      <c r="S268" s="64"/>
      <c r="T268" s="64"/>
      <c r="U268" s="64"/>
      <c r="V268" s="64"/>
      <c r="W268" s="64"/>
      <c r="X268" s="64"/>
      <c r="Y268" s="64"/>
      <c r="Z268" s="64"/>
      <c r="AA268" s="64"/>
      <c r="AB268" s="64"/>
      <c r="AC268" s="64"/>
      <c r="AD268" s="64"/>
      <c r="AE268" s="64"/>
      <c r="AF268" s="64"/>
      <c r="AG268" s="64"/>
      <c r="AH268" s="64"/>
      <c r="AI268" s="64"/>
      <c r="AJ268" s="64"/>
      <c r="AK268" s="64"/>
      <c r="AL268" s="64"/>
      <c r="AM268" s="64"/>
      <c r="AN268" s="64"/>
      <c r="AO268" s="64"/>
      <c r="AP268" s="64"/>
      <c r="AQ268" s="64"/>
      <c r="AR268" s="64"/>
      <c r="AS268" s="64"/>
      <c r="AT268" s="64"/>
      <c r="AU268" s="64"/>
      <c r="AV268" s="64"/>
      <c r="AW268" s="64"/>
      <c r="AX268" s="64"/>
      <c r="AY268" s="64"/>
      <c r="AZ268" s="64"/>
      <c r="BA268" s="64"/>
      <c r="BB268" s="64"/>
      <c r="BC268" s="64"/>
      <c r="BD268" s="64"/>
      <c r="BE268" s="64"/>
      <c r="BF268" s="64"/>
      <c r="BG268" s="64"/>
      <c r="BH268" s="64"/>
      <c r="BI268" s="64"/>
      <c r="BJ268" s="64"/>
      <c r="BK268" s="64"/>
      <c r="BL268" s="64"/>
      <c r="BM268" s="64"/>
      <c r="BN268" s="64"/>
      <c r="BO268" s="64"/>
      <c r="BP268" s="64"/>
      <c r="BQ268" s="64"/>
      <c r="BR268" s="64"/>
      <c r="BS268" s="64"/>
      <c r="BT268" s="64"/>
      <c r="BU268" s="64"/>
      <c r="BV268" s="64"/>
      <c r="BW268" s="64"/>
      <c r="BX268" s="64"/>
      <c r="BY268" s="64"/>
      <c r="BZ268" s="64"/>
      <c r="CA268" s="64"/>
      <c r="CB268" s="64"/>
      <c r="CC268" s="64"/>
      <c r="CD268" s="64"/>
      <c r="CE268" s="64"/>
      <c r="CF268" s="64"/>
      <c r="CG268" s="64"/>
      <c r="CH268" s="64"/>
      <c r="CI268" s="64"/>
      <c r="CJ268" s="64"/>
      <c r="CK268" s="64"/>
      <c r="CL268" s="64"/>
      <c r="CM268" s="64"/>
      <c r="CN268" s="64"/>
      <c r="CO268" s="64"/>
      <c r="CP268" s="64"/>
      <c r="CQ268" s="64"/>
      <c r="CR268" s="64"/>
      <c r="CS268" s="64"/>
      <c r="CT268" s="64"/>
      <c r="CU268" s="64"/>
      <c r="CV268" s="64"/>
      <c r="CW268" s="64"/>
      <c r="CX268" s="64"/>
    </row>
    <row r="269" spans="1:102" s="120" customFormat="1" ht="18" customHeight="1" x14ac:dyDescent="0.2">
      <c r="A269" s="125" t="str">
        <f t="shared" si="179"/>
        <v/>
      </c>
      <c r="B269" s="178"/>
      <c r="C269" s="178"/>
      <c r="D269" s="181" t="s">
        <v>130</v>
      </c>
      <c r="E269" s="175"/>
      <c r="F269" s="176"/>
      <c r="G269" s="175"/>
      <c r="H269" s="6"/>
      <c r="I269" s="64"/>
      <c r="J269" s="64"/>
      <c r="K269" s="171"/>
      <c r="L269" s="134"/>
      <c r="M269" s="64"/>
      <c r="N269" s="137"/>
      <c r="O269" s="177"/>
      <c r="P269" s="129"/>
      <c r="Q269" s="64"/>
      <c r="R269" s="64"/>
      <c r="S269" s="64"/>
      <c r="T269" s="64"/>
      <c r="U269" s="64"/>
      <c r="V269" s="64"/>
      <c r="W269" s="64"/>
      <c r="X269" s="64"/>
      <c r="Y269" s="64"/>
      <c r="Z269" s="64"/>
      <c r="AA269" s="64"/>
      <c r="AB269" s="64"/>
      <c r="AC269" s="64"/>
      <c r="AD269" s="64"/>
      <c r="AE269" s="64"/>
      <c r="AF269" s="64"/>
      <c r="AG269" s="64"/>
      <c r="AH269" s="64"/>
      <c r="AI269" s="64"/>
      <c r="AJ269" s="64"/>
      <c r="AK269" s="64"/>
      <c r="AL269" s="64"/>
      <c r="AM269" s="64"/>
      <c r="AN269" s="64"/>
      <c r="AO269" s="64"/>
      <c r="AP269" s="64"/>
      <c r="AQ269" s="64"/>
      <c r="AR269" s="64"/>
      <c r="AS269" s="64"/>
      <c r="AT269" s="64"/>
      <c r="AU269" s="64"/>
      <c r="AV269" s="64"/>
      <c r="AW269" s="64"/>
      <c r="AX269" s="64"/>
      <c r="AY269" s="64"/>
      <c r="AZ269" s="64"/>
      <c r="BA269" s="64"/>
      <c r="BB269" s="64"/>
      <c r="BC269" s="64"/>
      <c r="BD269" s="64"/>
      <c r="BE269" s="64"/>
      <c r="BF269" s="64"/>
      <c r="BG269" s="64"/>
      <c r="BH269" s="64"/>
      <c r="BI269" s="64"/>
      <c r="BJ269" s="64"/>
      <c r="BK269" s="64"/>
      <c r="BL269" s="64"/>
      <c r="BM269" s="64"/>
      <c r="BN269" s="64"/>
      <c r="BO269" s="64"/>
      <c r="BP269" s="64"/>
      <c r="BQ269" s="64"/>
      <c r="BR269" s="64"/>
      <c r="BS269" s="64"/>
      <c r="BT269" s="64"/>
      <c r="BU269" s="64"/>
      <c r="BV269" s="64"/>
      <c r="BW269" s="64"/>
      <c r="BX269" s="64"/>
      <c r="BY269" s="64"/>
      <c r="BZ269" s="64"/>
      <c r="CA269" s="64"/>
      <c r="CB269" s="64"/>
      <c r="CC269" s="64"/>
      <c r="CD269" s="64"/>
      <c r="CE269" s="64"/>
      <c r="CF269" s="64"/>
      <c r="CG269" s="64"/>
      <c r="CH269" s="64"/>
      <c r="CI269" s="64"/>
      <c r="CJ269" s="64"/>
      <c r="CK269" s="64"/>
      <c r="CL269" s="64"/>
      <c r="CM269" s="64"/>
      <c r="CN269" s="64"/>
      <c r="CO269" s="64"/>
      <c r="CP269" s="64"/>
      <c r="CQ269" s="64"/>
      <c r="CR269" s="64"/>
      <c r="CS269" s="64"/>
      <c r="CT269" s="64"/>
      <c r="CU269" s="64"/>
      <c r="CV269" s="64"/>
      <c r="CW269" s="64"/>
      <c r="CX269" s="64"/>
    </row>
    <row r="270" spans="1:102" s="120" customFormat="1" ht="18" customHeight="1" x14ac:dyDescent="0.2">
      <c r="A270" s="125">
        <f t="shared" si="179"/>
        <v>127</v>
      </c>
      <c r="B270" s="178" t="s">
        <v>277</v>
      </c>
      <c r="C270" s="178" t="s">
        <v>277</v>
      </c>
      <c r="D270" s="179" t="s">
        <v>191</v>
      </c>
      <c r="E270" s="175">
        <f>178*1*1.5/27-178*3.14*0.17*0.17*0.25/27</f>
        <v>9.7393260370370367</v>
      </c>
      <c r="F270" s="176">
        <v>0.05</v>
      </c>
      <c r="G270" s="175">
        <f>E270+(E270*F270)</f>
        <v>10.226292338888889</v>
      </c>
      <c r="H270" s="6" t="s">
        <v>128</v>
      </c>
      <c r="I270" s="3">
        <v>0.5</v>
      </c>
      <c r="J270" s="3">
        <f t="shared" ref="J270:J271" si="217">I270*G270</f>
        <v>5.1131461694444447</v>
      </c>
      <c r="K270" s="171">
        <v>53.48</v>
      </c>
      <c r="L270" s="134">
        <f t="shared" ref="L270:L271" si="218">K270*J270</f>
        <v>273.4510571418889</v>
      </c>
      <c r="M270" s="134">
        <v>0</v>
      </c>
      <c r="N270" s="137">
        <f t="shared" ref="N270:N271" si="219">M270*G270</f>
        <v>0</v>
      </c>
      <c r="O270" s="177">
        <f t="shared" ref="O270:O271" si="220">L270+N270</f>
        <v>273.4510571418889</v>
      </c>
      <c r="P270" s="129"/>
      <c r="Q270" s="64"/>
      <c r="R270" s="64"/>
      <c r="S270" s="64"/>
      <c r="T270" s="64"/>
      <c r="U270" s="64"/>
      <c r="V270" s="64"/>
      <c r="W270" s="64"/>
      <c r="X270" s="64"/>
      <c r="Y270" s="64"/>
      <c r="Z270" s="64"/>
      <c r="AA270" s="64"/>
      <c r="AB270" s="64"/>
      <c r="AC270" s="64"/>
      <c r="AD270" s="64"/>
      <c r="AE270" s="64"/>
      <c r="AF270" s="64"/>
      <c r="AG270" s="64"/>
      <c r="AH270" s="64"/>
      <c r="AI270" s="64"/>
      <c r="AJ270" s="64"/>
      <c r="AK270" s="64"/>
      <c r="AL270" s="64"/>
      <c r="AM270" s="64"/>
      <c r="AN270" s="64"/>
      <c r="AO270" s="64"/>
      <c r="AP270" s="64"/>
      <c r="AQ270" s="64"/>
      <c r="AR270" s="64"/>
      <c r="AS270" s="64"/>
      <c r="AT270" s="64"/>
      <c r="AU270" s="64"/>
      <c r="AV270" s="64"/>
      <c r="AW270" s="64"/>
      <c r="AX270" s="64"/>
      <c r="AY270" s="64"/>
      <c r="AZ270" s="64"/>
      <c r="BA270" s="64"/>
      <c r="BB270" s="64"/>
      <c r="BC270" s="64"/>
      <c r="BD270" s="64"/>
      <c r="BE270" s="64"/>
      <c r="BF270" s="64"/>
      <c r="BG270" s="64"/>
      <c r="BH270" s="64"/>
      <c r="BI270" s="64"/>
      <c r="BJ270" s="64"/>
      <c r="BK270" s="64"/>
      <c r="BL270" s="64"/>
      <c r="BM270" s="64"/>
      <c r="BN270" s="64"/>
      <c r="BO270" s="64"/>
      <c r="BP270" s="64"/>
      <c r="BQ270" s="64"/>
      <c r="BR270" s="64"/>
      <c r="BS270" s="64"/>
      <c r="BT270" s="64"/>
      <c r="BU270" s="64"/>
      <c r="BV270" s="64"/>
      <c r="BW270" s="64"/>
      <c r="BX270" s="64"/>
      <c r="BY270" s="64"/>
      <c r="BZ270" s="64"/>
      <c r="CA270" s="64"/>
      <c r="CB270" s="64"/>
      <c r="CC270" s="64"/>
      <c r="CD270" s="64"/>
      <c r="CE270" s="64"/>
      <c r="CF270" s="64"/>
      <c r="CG270" s="64"/>
      <c r="CH270" s="64"/>
      <c r="CI270" s="64"/>
      <c r="CJ270" s="64"/>
      <c r="CK270" s="64"/>
      <c r="CL270" s="64"/>
      <c r="CM270" s="64"/>
      <c r="CN270" s="64"/>
      <c r="CO270" s="64"/>
      <c r="CP270" s="64"/>
      <c r="CQ270" s="64"/>
      <c r="CR270" s="64"/>
      <c r="CS270" s="64"/>
      <c r="CT270" s="64"/>
      <c r="CU270" s="64"/>
      <c r="CV270" s="64"/>
      <c r="CW270" s="64"/>
      <c r="CX270" s="64"/>
    </row>
    <row r="271" spans="1:102" s="120" customFormat="1" ht="18" customHeight="1" x14ac:dyDescent="0.2">
      <c r="A271" s="125">
        <f t="shared" si="179"/>
        <v>128</v>
      </c>
      <c r="B271" s="178" t="s">
        <v>277</v>
      </c>
      <c r="C271" s="178" t="s">
        <v>277</v>
      </c>
      <c r="D271" s="179" t="s">
        <v>193</v>
      </c>
      <c r="E271" s="175">
        <f>(2.5*3.25*4/27)-(1.5*2.25*4/27)</f>
        <v>0.70370370370370372</v>
      </c>
      <c r="F271" s="176">
        <v>0.05</v>
      </c>
      <c r="G271" s="175">
        <f>E271+(E271*F271)</f>
        <v>0.73888888888888893</v>
      </c>
      <c r="H271" s="6" t="s">
        <v>128</v>
      </c>
      <c r="I271" s="3">
        <v>0.5</v>
      </c>
      <c r="J271" s="3">
        <f t="shared" si="217"/>
        <v>0.36944444444444446</v>
      </c>
      <c r="K271" s="171">
        <v>53.48</v>
      </c>
      <c r="L271" s="134">
        <f t="shared" si="218"/>
        <v>19.757888888888889</v>
      </c>
      <c r="M271" s="134">
        <v>0</v>
      </c>
      <c r="N271" s="137">
        <f t="shared" si="219"/>
        <v>0</v>
      </c>
      <c r="O271" s="177">
        <f t="shared" si="220"/>
        <v>19.757888888888889</v>
      </c>
      <c r="P271" s="129"/>
      <c r="Q271" s="64"/>
      <c r="R271" s="64"/>
      <c r="S271" s="64"/>
      <c r="T271" s="64"/>
      <c r="U271" s="64"/>
      <c r="V271" s="64"/>
      <c r="W271" s="64"/>
      <c r="X271" s="64"/>
      <c r="Y271" s="64"/>
      <c r="Z271" s="64"/>
      <c r="AA271" s="64"/>
      <c r="AB271" s="64"/>
      <c r="AC271" s="64"/>
      <c r="AD271" s="64"/>
      <c r="AE271" s="64"/>
      <c r="AF271" s="64"/>
      <c r="AG271" s="64"/>
      <c r="AH271" s="64"/>
      <c r="AI271" s="64"/>
      <c r="AJ271" s="64"/>
      <c r="AK271" s="64"/>
      <c r="AL271" s="64"/>
      <c r="AM271" s="64"/>
      <c r="AN271" s="64"/>
      <c r="AO271" s="64"/>
      <c r="AP271" s="64"/>
      <c r="AQ271" s="64"/>
      <c r="AR271" s="64"/>
      <c r="AS271" s="64"/>
      <c r="AT271" s="64"/>
      <c r="AU271" s="64"/>
      <c r="AV271" s="64"/>
      <c r="AW271" s="64"/>
      <c r="AX271" s="64"/>
      <c r="AY271" s="64"/>
      <c r="AZ271" s="64"/>
      <c r="BA271" s="64"/>
      <c r="BB271" s="64"/>
      <c r="BC271" s="64"/>
      <c r="BD271" s="64"/>
      <c r="BE271" s="64"/>
      <c r="BF271" s="64"/>
      <c r="BG271" s="64"/>
      <c r="BH271" s="64"/>
      <c r="BI271" s="64"/>
      <c r="BJ271" s="64"/>
      <c r="BK271" s="64"/>
      <c r="BL271" s="64"/>
      <c r="BM271" s="64"/>
      <c r="BN271" s="64"/>
      <c r="BO271" s="64"/>
      <c r="BP271" s="64"/>
      <c r="BQ271" s="64"/>
      <c r="BR271" s="64"/>
      <c r="BS271" s="64"/>
      <c r="BT271" s="64"/>
      <c r="BU271" s="64"/>
      <c r="BV271" s="64"/>
      <c r="BW271" s="64"/>
      <c r="BX271" s="64"/>
      <c r="BY271" s="64"/>
      <c r="BZ271" s="64"/>
      <c r="CA271" s="64"/>
      <c r="CB271" s="64"/>
      <c r="CC271" s="64"/>
      <c r="CD271" s="64"/>
      <c r="CE271" s="64"/>
      <c r="CF271" s="64"/>
      <c r="CG271" s="64"/>
      <c r="CH271" s="64"/>
      <c r="CI271" s="64"/>
      <c r="CJ271" s="64"/>
      <c r="CK271" s="64"/>
      <c r="CL271" s="64"/>
      <c r="CM271" s="64"/>
      <c r="CN271" s="64"/>
      <c r="CO271" s="64"/>
      <c r="CP271" s="64"/>
      <c r="CQ271" s="64"/>
      <c r="CR271" s="64"/>
      <c r="CS271" s="64"/>
      <c r="CT271" s="64"/>
      <c r="CU271" s="64"/>
      <c r="CV271" s="64"/>
      <c r="CW271" s="64"/>
      <c r="CX271" s="64"/>
    </row>
    <row r="272" spans="1:102" s="120" customFormat="1" x14ac:dyDescent="0.2">
      <c r="A272" s="125" t="str">
        <f t="shared" si="179"/>
        <v/>
      </c>
      <c r="B272" s="178"/>
      <c r="C272" s="178"/>
      <c r="D272" s="179"/>
      <c r="E272" s="175"/>
      <c r="F272" s="176"/>
      <c r="G272" s="175"/>
      <c r="H272" s="6"/>
      <c r="I272" s="64"/>
      <c r="J272" s="64"/>
      <c r="K272" s="171"/>
      <c r="L272" s="134"/>
      <c r="M272" s="64"/>
      <c r="N272" s="137"/>
      <c r="O272" s="177"/>
      <c r="P272" s="129"/>
      <c r="Q272" s="64"/>
      <c r="R272" s="64"/>
      <c r="S272" s="64"/>
      <c r="T272" s="64"/>
      <c r="U272" s="64"/>
      <c r="V272" s="64"/>
      <c r="W272" s="64"/>
      <c r="X272" s="64"/>
      <c r="Y272" s="64"/>
      <c r="Z272" s="64"/>
      <c r="AA272" s="64"/>
      <c r="AB272" s="64"/>
      <c r="AC272" s="64"/>
      <c r="AD272" s="64"/>
      <c r="AE272" s="64"/>
      <c r="AF272" s="64"/>
      <c r="AG272" s="64"/>
      <c r="AH272" s="64"/>
      <c r="AI272" s="64"/>
      <c r="AJ272" s="64"/>
      <c r="AK272" s="64"/>
      <c r="AL272" s="64"/>
      <c r="AM272" s="64"/>
      <c r="AN272" s="64"/>
      <c r="AO272" s="64"/>
      <c r="AP272" s="64"/>
      <c r="AQ272" s="64"/>
      <c r="AR272" s="64"/>
      <c r="AS272" s="64"/>
      <c r="AT272" s="64"/>
      <c r="AU272" s="64"/>
      <c r="AV272" s="64"/>
      <c r="AW272" s="64"/>
      <c r="AX272" s="64"/>
      <c r="AY272" s="64"/>
      <c r="AZ272" s="64"/>
      <c r="BA272" s="64"/>
      <c r="BB272" s="64"/>
      <c r="BC272" s="64"/>
      <c r="BD272" s="64"/>
      <c r="BE272" s="64"/>
      <c r="BF272" s="64"/>
      <c r="BG272" s="64"/>
      <c r="BH272" s="64"/>
      <c r="BI272" s="64"/>
      <c r="BJ272" s="64"/>
      <c r="BK272" s="64"/>
      <c r="BL272" s="64"/>
      <c r="BM272" s="64"/>
      <c r="BN272" s="64"/>
      <c r="BO272" s="64"/>
      <c r="BP272" s="64"/>
      <c r="BQ272" s="64"/>
      <c r="BR272" s="64"/>
      <c r="BS272" s="64"/>
      <c r="BT272" s="64"/>
      <c r="BU272" s="64"/>
      <c r="BV272" s="64"/>
      <c r="BW272" s="64"/>
      <c r="BX272" s="64"/>
      <c r="BY272" s="64"/>
      <c r="BZ272" s="64"/>
      <c r="CA272" s="64"/>
      <c r="CB272" s="64"/>
      <c r="CC272" s="64"/>
      <c r="CD272" s="64"/>
      <c r="CE272" s="64"/>
      <c r="CF272" s="64"/>
      <c r="CG272" s="64"/>
      <c r="CH272" s="64"/>
      <c r="CI272" s="64"/>
      <c r="CJ272" s="64"/>
      <c r="CK272" s="64"/>
      <c r="CL272" s="64"/>
      <c r="CM272" s="64"/>
      <c r="CN272" s="64"/>
      <c r="CO272" s="64"/>
      <c r="CP272" s="64"/>
      <c r="CQ272" s="64"/>
      <c r="CR272" s="64"/>
      <c r="CS272" s="64"/>
      <c r="CT272" s="64"/>
      <c r="CU272" s="64"/>
      <c r="CV272" s="64"/>
      <c r="CW272" s="64"/>
      <c r="CX272" s="64"/>
    </row>
    <row r="273" spans="1:102" s="120" customFormat="1" ht="18" customHeight="1" x14ac:dyDescent="0.2">
      <c r="A273" s="125" t="str">
        <f t="shared" si="179"/>
        <v/>
      </c>
      <c r="B273" s="178"/>
      <c r="C273" s="178"/>
      <c r="D273" s="181" t="s">
        <v>131</v>
      </c>
      <c r="E273" s="175"/>
      <c r="F273" s="176"/>
      <c r="G273" s="175"/>
      <c r="H273" s="6"/>
      <c r="I273" s="64"/>
      <c r="J273" s="64"/>
      <c r="K273" s="171"/>
      <c r="L273" s="134"/>
      <c r="M273" s="64"/>
      <c r="N273" s="137"/>
      <c r="O273" s="177"/>
      <c r="P273" s="129"/>
      <c r="Q273" s="64"/>
      <c r="R273" s="64"/>
      <c r="S273" s="64"/>
      <c r="T273" s="64"/>
      <c r="U273" s="64"/>
      <c r="V273" s="64"/>
      <c r="W273" s="64"/>
      <c r="X273" s="64"/>
      <c r="Y273" s="64"/>
      <c r="Z273" s="64"/>
      <c r="AA273" s="64"/>
      <c r="AB273" s="64"/>
      <c r="AC273" s="64"/>
      <c r="AD273" s="64"/>
      <c r="AE273" s="64"/>
      <c r="AF273" s="64"/>
      <c r="AG273" s="64"/>
      <c r="AH273" s="64"/>
      <c r="AI273" s="64"/>
      <c r="AJ273" s="64"/>
      <c r="AK273" s="64"/>
      <c r="AL273" s="64"/>
      <c r="AM273" s="64"/>
      <c r="AN273" s="64"/>
      <c r="AO273" s="64"/>
      <c r="AP273" s="64"/>
      <c r="AQ273" s="64"/>
      <c r="AR273" s="64"/>
      <c r="AS273" s="64"/>
      <c r="AT273" s="64"/>
      <c r="AU273" s="64"/>
      <c r="AV273" s="64"/>
      <c r="AW273" s="64"/>
      <c r="AX273" s="64"/>
      <c r="AY273" s="64"/>
      <c r="AZ273" s="64"/>
      <c r="BA273" s="64"/>
      <c r="BB273" s="64"/>
      <c r="BC273" s="64"/>
      <c r="BD273" s="64"/>
      <c r="BE273" s="64"/>
      <c r="BF273" s="64"/>
      <c r="BG273" s="64"/>
      <c r="BH273" s="64"/>
      <c r="BI273" s="64"/>
      <c r="BJ273" s="64"/>
      <c r="BK273" s="64"/>
      <c r="BL273" s="64"/>
      <c r="BM273" s="64"/>
      <c r="BN273" s="64"/>
      <c r="BO273" s="64"/>
      <c r="BP273" s="64"/>
      <c r="BQ273" s="64"/>
      <c r="BR273" s="64"/>
      <c r="BS273" s="64"/>
      <c r="BT273" s="64"/>
      <c r="BU273" s="64"/>
      <c r="BV273" s="64"/>
      <c r="BW273" s="64"/>
      <c r="BX273" s="64"/>
      <c r="BY273" s="64"/>
      <c r="BZ273" s="64"/>
      <c r="CA273" s="64"/>
      <c r="CB273" s="64"/>
      <c r="CC273" s="64"/>
      <c r="CD273" s="64"/>
      <c r="CE273" s="64"/>
      <c r="CF273" s="64"/>
      <c r="CG273" s="64"/>
      <c r="CH273" s="64"/>
      <c r="CI273" s="64"/>
      <c r="CJ273" s="64"/>
      <c r="CK273" s="64"/>
      <c r="CL273" s="64"/>
      <c r="CM273" s="64"/>
      <c r="CN273" s="64"/>
      <c r="CO273" s="64"/>
      <c r="CP273" s="64"/>
      <c r="CQ273" s="64"/>
      <c r="CR273" s="64"/>
      <c r="CS273" s="64"/>
      <c r="CT273" s="64"/>
      <c r="CU273" s="64"/>
      <c r="CV273" s="64"/>
      <c r="CW273" s="64"/>
      <c r="CX273" s="64"/>
    </row>
    <row r="274" spans="1:102" s="120" customFormat="1" ht="31.5" x14ac:dyDescent="0.2">
      <c r="A274" s="125">
        <f t="shared" ref="A274:A275" si="221">IF(H274&lt;&gt;"",1+MAX(A260:A273),"")</f>
        <v>129</v>
      </c>
      <c r="B274" s="178" t="s">
        <v>277</v>
      </c>
      <c r="C274" s="178" t="s">
        <v>277</v>
      </c>
      <c r="D274" s="179" t="s">
        <v>194</v>
      </c>
      <c r="E274" s="175">
        <f>(SUM(E266:E267)-SUM(E270:E271))*1.33</f>
        <v>0.86391859296296403</v>
      </c>
      <c r="F274" s="176">
        <v>0.05</v>
      </c>
      <c r="G274" s="175">
        <f>E274+(E274*F274)</f>
        <v>0.90711452261111225</v>
      </c>
      <c r="H274" s="6" t="s">
        <v>128</v>
      </c>
      <c r="I274" s="3">
        <v>0.375</v>
      </c>
      <c r="J274" s="3">
        <f>I274*G274</f>
        <v>0.34016794597916711</v>
      </c>
      <c r="K274" s="171">
        <v>53.48</v>
      </c>
      <c r="L274" s="134">
        <f>K274*J274</f>
        <v>18.192181750965855</v>
      </c>
      <c r="M274" s="134">
        <v>0</v>
      </c>
      <c r="N274" s="137">
        <f>M274*G274</f>
        <v>0</v>
      </c>
      <c r="O274" s="177">
        <f>L274+N274</f>
        <v>18.192181750965855</v>
      </c>
      <c r="P274" s="129"/>
      <c r="Q274" s="64"/>
      <c r="R274" s="64"/>
      <c r="S274" s="64"/>
      <c r="T274" s="64"/>
      <c r="U274" s="64"/>
      <c r="V274" s="64"/>
      <c r="W274" s="64"/>
      <c r="X274" s="64"/>
      <c r="Y274" s="64"/>
      <c r="Z274" s="64"/>
      <c r="AA274" s="64"/>
      <c r="AB274" s="64"/>
      <c r="AC274" s="64"/>
      <c r="AD274" s="64"/>
      <c r="AE274" s="64"/>
      <c r="AF274" s="64"/>
      <c r="AG274" s="64"/>
      <c r="AH274" s="64"/>
      <c r="AI274" s="64"/>
      <c r="AJ274" s="64"/>
      <c r="AK274" s="64"/>
      <c r="AL274" s="64"/>
      <c r="AM274" s="64"/>
      <c r="AN274" s="64"/>
      <c r="AO274" s="64"/>
      <c r="AP274" s="64"/>
      <c r="AQ274" s="64"/>
      <c r="AR274" s="64"/>
      <c r="AS274" s="64"/>
      <c r="AT274" s="64"/>
      <c r="AU274" s="64"/>
      <c r="AV274" s="64"/>
      <c r="AW274" s="64"/>
      <c r="AX274" s="64"/>
      <c r="AY274" s="64"/>
      <c r="AZ274" s="64"/>
      <c r="BA274" s="64"/>
      <c r="BB274" s="64"/>
      <c r="BC274" s="64"/>
      <c r="BD274" s="64"/>
      <c r="BE274" s="64"/>
      <c r="BF274" s="64"/>
      <c r="BG274" s="64"/>
      <c r="BH274" s="64"/>
      <c r="BI274" s="64"/>
      <c r="BJ274" s="64"/>
      <c r="BK274" s="64"/>
      <c r="BL274" s="64"/>
      <c r="BM274" s="64"/>
      <c r="BN274" s="64"/>
      <c r="BO274" s="64"/>
      <c r="BP274" s="64"/>
      <c r="BQ274" s="64"/>
      <c r="BR274" s="64"/>
      <c r="BS274" s="64"/>
      <c r="BT274" s="64"/>
      <c r="BU274" s="64"/>
      <c r="BV274" s="64"/>
      <c r="BW274" s="64"/>
      <c r="BX274" s="64"/>
      <c r="BY274" s="64"/>
      <c r="BZ274" s="64"/>
      <c r="CA274" s="64"/>
      <c r="CB274" s="64"/>
      <c r="CC274" s="64"/>
      <c r="CD274" s="64"/>
      <c r="CE274" s="64"/>
      <c r="CF274" s="64"/>
      <c r="CG274" s="64"/>
      <c r="CH274" s="64"/>
      <c r="CI274" s="64"/>
      <c r="CJ274" s="64"/>
      <c r="CK274" s="64"/>
      <c r="CL274" s="64"/>
      <c r="CM274" s="64"/>
      <c r="CN274" s="64"/>
      <c r="CO274" s="64"/>
      <c r="CP274" s="64"/>
      <c r="CQ274" s="64"/>
      <c r="CR274" s="64"/>
      <c r="CS274" s="64"/>
      <c r="CT274" s="64"/>
      <c r="CU274" s="64"/>
      <c r="CV274" s="64"/>
      <c r="CW274" s="64"/>
      <c r="CX274" s="64"/>
    </row>
    <row r="275" spans="1:102" s="120" customFormat="1" ht="15.75" customHeight="1" thickBot="1" x14ac:dyDescent="0.25">
      <c r="A275" s="125" t="str">
        <f t="shared" si="221"/>
        <v/>
      </c>
      <c r="B275" s="178"/>
      <c r="C275" s="178"/>
      <c r="D275" s="42"/>
      <c r="E275" s="175"/>
      <c r="F275" s="176"/>
      <c r="G275" s="175"/>
      <c r="H275" s="6"/>
      <c r="I275" s="3"/>
      <c r="J275" s="3"/>
      <c r="K275" s="171"/>
      <c r="L275" s="134"/>
      <c r="M275" s="134"/>
      <c r="N275" s="137"/>
      <c r="O275" s="177"/>
      <c r="P275" s="129"/>
      <c r="Q275" s="64"/>
      <c r="R275" s="64"/>
      <c r="S275" s="64"/>
      <c r="T275" s="64"/>
      <c r="U275" s="64"/>
      <c r="V275" s="64"/>
      <c r="W275" s="64"/>
      <c r="X275" s="64"/>
      <c r="Y275" s="64"/>
      <c r="Z275" s="64"/>
      <c r="AA275" s="64"/>
      <c r="AB275" s="64"/>
      <c r="AC275" s="64"/>
      <c r="AD275" s="64"/>
      <c r="AE275" s="64"/>
      <c r="AF275" s="64"/>
      <c r="AG275" s="64"/>
      <c r="AH275" s="64"/>
      <c r="AI275" s="64"/>
      <c r="AJ275" s="64"/>
      <c r="AK275" s="64"/>
      <c r="AL275" s="64"/>
      <c r="AM275" s="64"/>
      <c r="AN275" s="64"/>
      <c r="AO275" s="64"/>
      <c r="AP275" s="64"/>
      <c r="AQ275" s="64"/>
      <c r="AR275" s="64"/>
      <c r="AS275" s="64"/>
      <c r="AT275" s="64"/>
      <c r="AU275" s="64"/>
      <c r="AV275" s="64"/>
      <c r="AW275" s="64"/>
      <c r="AX275" s="64"/>
      <c r="AY275" s="64"/>
      <c r="AZ275" s="64"/>
      <c r="BA275" s="64"/>
      <c r="BB275" s="64"/>
      <c r="BC275" s="64"/>
      <c r="BD275" s="64"/>
      <c r="BE275" s="64"/>
      <c r="BF275" s="64"/>
      <c r="BG275" s="64"/>
      <c r="BH275" s="64"/>
      <c r="BI275" s="64"/>
      <c r="BJ275" s="64"/>
      <c r="BK275" s="64"/>
      <c r="BL275" s="64"/>
      <c r="BM275" s="64"/>
      <c r="BN275" s="64"/>
      <c r="BO275" s="64"/>
      <c r="BP275" s="64"/>
      <c r="BQ275" s="64"/>
      <c r="BR275" s="64"/>
      <c r="BS275" s="64"/>
      <c r="BT275" s="64"/>
      <c r="BU275" s="64"/>
      <c r="BV275" s="64"/>
      <c r="BW275" s="64"/>
      <c r="BX275" s="64"/>
      <c r="BY275" s="64"/>
      <c r="BZ275" s="64"/>
      <c r="CA275" s="64"/>
      <c r="CB275" s="64"/>
      <c r="CC275" s="64"/>
      <c r="CD275" s="64"/>
      <c r="CE275" s="64"/>
      <c r="CF275" s="64"/>
      <c r="CG275" s="64"/>
      <c r="CH275" s="64"/>
      <c r="CI275" s="64"/>
      <c r="CJ275" s="64"/>
      <c r="CK275" s="64"/>
      <c r="CL275" s="64"/>
      <c r="CM275" s="64"/>
      <c r="CN275" s="64"/>
      <c r="CO275" s="64"/>
      <c r="CP275" s="64"/>
      <c r="CQ275" s="64"/>
      <c r="CR275" s="64"/>
      <c r="CS275" s="64"/>
      <c r="CT275" s="64"/>
      <c r="CU275" s="64"/>
      <c r="CV275" s="64"/>
      <c r="CW275" s="64"/>
      <c r="CX275" s="64"/>
    </row>
    <row r="276" spans="1:102" s="120" customFormat="1" ht="16.5" thickBot="1" x14ac:dyDescent="0.25">
      <c r="A276" s="121" t="str">
        <f>IF(H276&lt;&gt;"",1+MAX(#REF!),"")</f>
        <v/>
      </c>
      <c r="B276" s="178"/>
      <c r="C276" s="178"/>
      <c r="D276" s="140" t="s">
        <v>17</v>
      </c>
      <c r="E276" s="141"/>
      <c r="F276" s="142"/>
      <c r="G276" s="141"/>
      <c r="H276" s="143"/>
      <c r="I276" s="168"/>
      <c r="J276" s="168"/>
      <c r="K276" s="169" t="str">
        <f t="shared" ref="K276" si="222">IF(H276&lt;&gt;"",45.5,"")</f>
        <v/>
      </c>
      <c r="L276" s="144" t="str">
        <f t="shared" ref="L276" si="223">IF(H276&lt;&gt;"",I276*K276,"")</f>
        <v/>
      </c>
      <c r="M276" s="144"/>
      <c r="N276" s="145"/>
      <c r="O276" s="147"/>
      <c r="P276" s="148">
        <f>SUM(O265:O274)</f>
        <v>856.43289167063256</v>
      </c>
      <c r="Q276" s="64"/>
      <c r="R276" s="64"/>
      <c r="S276" s="64"/>
      <c r="T276" s="64"/>
      <c r="U276" s="64"/>
      <c r="V276" s="64"/>
      <c r="W276" s="64"/>
      <c r="X276" s="64"/>
      <c r="Y276" s="64"/>
      <c r="Z276" s="64"/>
      <c r="AA276" s="64"/>
      <c r="AB276" s="64"/>
      <c r="AC276" s="64"/>
      <c r="AD276" s="64"/>
      <c r="AE276" s="64"/>
      <c r="AF276" s="64"/>
      <c r="AG276" s="64"/>
      <c r="AH276" s="64"/>
      <c r="AI276" s="64"/>
      <c r="AJ276" s="64"/>
      <c r="AK276" s="64"/>
      <c r="AL276" s="64"/>
      <c r="AM276" s="64"/>
      <c r="AN276" s="64"/>
      <c r="AO276" s="64"/>
      <c r="AP276" s="64"/>
      <c r="AQ276" s="64"/>
      <c r="AR276" s="64"/>
      <c r="AS276" s="64"/>
      <c r="AT276" s="64"/>
      <c r="AU276" s="64"/>
      <c r="AV276" s="64"/>
      <c r="AW276" s="64"/>
      <c r="AX276" s="64"/>
      <c r="AY276" s="64"/>
      <c r="AZ276" s="64"/>
      <c r="BA276" s="64"/>
      <c r="BB276" s="64"/>
      <c r="BC276" s="64"/>
      <c r="BD276" s="64"/>
      <c r="BE276" s="64"/>
      <c r="BF276" s="64"/>
      <c r="BG276" s="64"/>
      <c r="BH276" s="64"/>
      <c r="BI276" s="64"/>
      <c r="BJ276" s="64"/>
      <c r="BK276" s="64"/>
      <c r="BL276" s="64"/>
      <c r="BM276" s="64"/>
      <c r="BN276" s="64"/>
      <c r="BO276" s="64"/>
      <c r="BP276" s="64"/>
      <c r="BQ276" s="64"/>
      <c r="BR276" s="64"/>
      <c r="BS276" s="64"/>
      <c r="BT276" s="64"/>
      <c r="BU276" s="64"/>
      <c r="BV276" s="64"/>
      <c r="BW276" s="64"/>
      <c r="BX276" s="64"/>
      <c r="BY276" s="64"/>
      <c r="BZ276" s="64"/>
      <c r="CA276" s="64"/>
      <c r="CB276" s="64"/>
      <c r="CC276" s="64"/>
      <c r="CD276" s="64"/>
      <c r="CE276" s="64"/>
      <c r="CF276" s="64"/>
      <c r="CG276" s="64"/>
      <c r="CH276" s="64"/>
      <c r="CI276" s="64"/>
      <c r="CJ276" s="64"/>
      <c r="CK276" s="64"/>
      <c r="CL276" s="64"/>
      <c r="CM276" s="64"/>
      <c r="CN276" s="64"/>
      <c r="CO276" s="64"/>
      <c r="CP276" s="64"/>
      <c r="CQ276" s="64"/>
      <c r="CR276" s="64"/>
      <c r="CS276" s="64"/>
      <c r="CT276" s="64"/>
      <c r="CU276" s="64"/>
      <c r="CV276" s="64"/>
      <c r="CW276" s="64"/>
      <c r="CX276" s="64"/>
    </row>
    <row r="277" spans="1:102" ht="16.5" thickBot="1" x14ac:dyDescent="0.25">
      <c r="A277" s="190" t="s">
        <v>18</v>
      </c>
      <c r="B277" s="191"/>
      <c r="C277" s="191"/>
      <c r="D277" s="191"/>
      <c r="E277" s="191"/>
      <c r="F277" s="191"/>
      <c r="G277" s="191"/>
      <c r="H277" s="191"/>
      <c r="I277" s="191"/>
      <c r="J277" s="191"/>
      <c r="K277" s="192"/>
      <c r="L277" s="173">
        <f>SUM(L6:L276)</f>
        <v>51616.477849953546</v>
      </c>
      <c r="M277" s="174"/>
      <c r="N277" s="173">
        <f>SUM(N6:N276)</f>
        <v>101012.36620357893</v>
      </c>
      <c r="O277" s="172">
        <f>SUM(O6:O276)</f>
        <v>152628.84405353249</v>
      </c>
      <c r="P277" s="172">
        <f>SUM(P6:P276)</f>
        <v>152628.84405353246</v>
      </c>
    </row>
    <row r="278" spans="1:102" ht="16.5" thickBot="1" x14ac:dyDescent="0.25">
      <c r="A278" s="190" t="s">
        <v>19</v>
      </c>
      <c r="B278" s="191"/>
      <c r="C278" s="191"/>
      <c r="D278" s="191"/>
      <c r="E278" s="191"/>
      <c r="F278" s="191"/>
      <c r="G278" s="191"/>
      <c r="H278" s="191"/>
      <c r="I278" s="191"/>
      <c r="J278" s="191"/>
      <c r="K278" s="191"/>
      <c r="L278" s="191"/>
      <c r="M278" s="192"/>
      <c r="N278" s="127">
        <v>8.5000000000000006E-2</v>
      </c>
      <c r="O278" s="126"/>
      <c r="P278" s="126">
        <f>P277*N278</f>
        <v>12973.451744550261</v>
      </c>
    </row>
    <row r="279" spans="1:102" ht="16.5" thickBot="1" x14ac:dyDescent="0.25">
      <c r="A279" s="190" t="s">
        <v>20</v>
      </c>
      <c r="B279" s="191"/>
      <c r="C279" s="191"/>
      <c r="D279" s="191"/>
      <c r="E279" s="191"/>
      <c r="F279" s="191"/>
      <c r="G279" s="191"/>
      <c r="H279" s="191"/>
      <c r="I279" s="191"/>
      <c r="J279" s="191"/>
      <c r="K279" s="191"/>
      <c r="L279" s="191"/>
      <c r="M279" s="192"/>
      <c r="N279" s="139">
        <v>0.1</v>
      </c>
      <c r="O279" s="126"/>
      <c r="P279" s="126">
        <f>P277*N279</f>
        <v>15262.884405353247</v>
      </c>
    </row>
    <row r="280" spans="1:102" ht="16.5" thickBot="1" x14ac:dyDescent="0.25">
      <c r="A280" s="190" t="s">
        <v>21</v>
      </c>
      <c r="B280" s="191"/>
      <c r="C280" s="191"/>
      <c r="D280" s="191"/>
      <c r="E280" s="191"/>
      <c r="F280" s="191"/>
      <c r="G280" s="191"/>
      <c r="H280" s="191"/>
      <c r="I280" s="191"/>
      <c r="J280" s="191"/>
      <c r="K280" s="191"/>
      <c r="L280" s="191"/>
      <c r="M280" s="192"/>
      <c r="N280" s="139">
        <v>0.05</v>
      </c>
      <c r="O280" s="126"/>
      <c r="P280" s="126">
        <f>P277*N280</f>
        <v>7631.4422026766233</v>
      </c>
    </row>
    <row r="281" spans="1:102" ht="16.5" thickBot="1" x14ac:dyDescent="0.25">
      <c r="A281" s="190" t="s">
        <v>67</v>
      </c>
      <c r="B281" s="191"/>
      <c r="C281" s="191"/>
      <c r="D281" s="191"/>
      <c r="E281" s="191"/>
      <c r="F281" s="191"/>
      <c r="G281" s="191"/>
      <c r="H281" s="191"/>
      <c r="I281" s="191"/>
      <c r="J281" s="191"/>
      <c r="K281" s="191"/>
      <c r="L281" s="191"/>
      <c r="M281" s="191"/>
      <c r="N281" s="191"/>
      <c r="O281" s="192"/>
      <c r="P281" s="172">
        <f>SUM(P277:P280)</f>
        <v>188496.62240611258</v>
      </c>
    </row>
    <row r="282" spans="1:102" s="120" customFormat="1" ht="16.5" thickBot="1" x14ac:dyDescent="0.25">
      <c r="A282" s="193" t="s">
        <v>119</v>
      </c>
      <c r="B282" s="194"/>
      <c r="C282" s="194"/>
      <c r="D282" s="194"/>
      <c r="E282" s="194"/>
      <c r="F282" s="194"/>
      <c r="G282" s="194"/>
      <c r="H282" s="194"/>
      <c r="I282" s="194"/>
      <c r="J282" s="194"/>
      <c r="K282" s="194"/>
      <c r="L282" s="194"/>
      <c r="M282" s="194"/>
      <c r="N282" s="194"/>
      <c r="O282" s="194"/>
      <c r="P282" s="195"/>
      <c r="Q282" s="64"/>
      <c r="R282" s="64"/>
      <c r="S282" s="64"/>
      <c r="T282" s="64"/>
      <c r="U282" s="64"/>
      <c r="V282" s="64"/>
      <c r="W282" s="64"/>
      <c r="X282" s="64"/>
      <c r="Y282" s="64"/>
      <c r="Z282" s="64"/>
      <c r="AA282" s="64"/>
      <c r="AB282" s="64"/>
      <c r="AC282" s="64"/>
      <c r="AD282" s="64"/>
      <c r="AE282" s="64"/>
      <c r="AF282" s="64"/>
      <c r="AG282" s="64"/>
      <c r="AH282" s="64"/>
      <c r="AI282" s="64"/>
      <c r="AJ282" s="64"/>
      <c r="AK282" s="64"/>
      <c r="AL282" s="64"/>
      <c r="AM282" s="64"/>
      <c r="AN282" s="64"/>
      <c r="AO282" s="64"/>
      <c r="AP282" s="64"/>
      <c r="AQ282" s="64"/>
      <c r="AR282" s="64"/>
      <c r="AS282" s="64"/>
      <c r="AT282" s="64"/>
      <c r="AU282" s="64"/>
      <c r="AV282" s="64"/>
      <c r="AW282" s="64"/>
      <c r="AX282" s="64"/>
      <c r="AY282" s="64"/>
      <c r="AZ282" s="64"/>
      <c r="BA282" s="64"/>
      <c r="BB282" s="64"/>
      <c r="BC282" s="64"/>
      <c r="BD282" s="64"/>
      <c r="BE282" s="64"/>
      <c r="BF282" s="64"/>
      <c r="BG282" s="64"/>
      <c r="BH282" s="64"/>
      <c r="BI282" s="64"/>
      <c r="BJ282" s="64"/>
      <c r="BK282" s="64"/>
      <c r="BL282" s="64"/>
      <c r="BM282" s="64"/>
      <c r="BN282" s="64"/>
      <c r="BO282" s="64"/>
      <c r="BP282" s="64"/>
      <c r="BQ282" s="64"/>
      <c r="BR282" s="64"/>
      <c r="BS282" s="64"/>
      <c r="BT282" s="64"/>
      <c r="BU282" s="64"/>
      <c r="BV282" s="64"/>
      <c r="BW282" s="64"/>
      <c r="BX282" s="64"/>
      <c r="BY282" s="64"/>
      <c r="BZ282" s="64"/>
      <c r="CA282" s="64"/>
      <c r="CB282" s="64"/>
      <c r="CC282" s="64"/>
      <c r="CD282" s="64"/>
      <c r="CE282" s="64"/>
      <c r="CF282" s="64"/>
      <c r="CG282" s="64"/>
      <c r="CH282" s="64"/>
      <c r="CI282" s="64"/>
      <c r="CJ282" s="64"/>
      <c r="CK282" s="64"/>
      <c r="CL282" s="64"/>
      <c r="CM282" s="64"/>
      <c r="CN282" s="64"/>
      <c r="CO282" s="64"/>
      <c r="CP282" s="64"/>
      <c r="CQ282" s="64"/>
      <c r="CR282" s="64"/>
      <c r="CS282" s="64"/>
      <c r="CT282" s="64"/>
      <c r="CU282" s="64"/>
      <c r="CV282" s="64"/>
      <c r="CW282" s="64"/>
      <c r="CX282" s="64"/>
    </row>
    <row r="283" spans="1:102" s="120" customFormat="1" ht="16.5" thickBot="1" x14ac:dyDescent="0.25">
      <c r="A283" s="196" t="s">
        <v>112</v>
      </c>
      <c r="B283" s="197"/>
      <c r="C283" s="197"/>
      <c r="D283" s="197"/>
      <c r="E283" s="197"/>
      <c r="F283" s="197"/>
      <c r="G283" s="197"/>
      <c r="H283" s="197"/>
      <c r="I283" s="197"/>
      <c r="J283" s="197"/>
      <c r="K283" s="197"/>
      <c r="L283" s="197"/>
      <c r="M283" s="197"/>
      <c r="N283" s="197"/>
      <c r="O283" s="197"/>
      <c r="P283" s="198"/>
      <c r="Q283" s="64"/>
      <c r="R283" s="64"/>
      <c r="S283" s="64"/>
      <c r="T283" s="64"/>
      <c r="U283" s="64"/>
      <c r="V283" s="64"/>
      <c r="W283" s="64"/>
      <c r="X283" s="64"/>
      <c r="Y283" s="64"/>
      <c r="Z283" s="64"/>
      <c r="AA283" s="64"/>
      <c r="AB283" s="64"/>
      <c r="AC283" s="64"/>
      <c r="AD283" s="64"/>
      <c r="AE283" s="64"/>
      <c r="AF283" s="64"/>
      <c r="AG283" s="64"/>
      <c r="AH283" s="64"/>
      <c r="AI283" s="64"/>
      <c r="AJ283" s="64"/>
      <c r="AK283" s="64"/>
      <c r="AL283" s="64"/>
      <c r="AM283" s="64"/>
      <c r="AN283" s="64"/>
      <c r="AO283" s="64"/>
      <c r="AP283" s="64"/>
      <c r="AQ283" s="64"/>
      <c r="AR283" s="64"/>
      <c r="AS283" s="64"/>
      <c r="AT283" s="64"/>
      <c r="AU283" s="64"/>
      <c r="AV283" s="64"/>
      <c r="AW283" s="64"/>
      <c r="AX283" s="64"/>
      <c r="AY283" s="64"/>
      <c r="AZ283" s="64"/>
      <c r="BA283" s="64"/>
      <c r="BB283" s="64"/>
      <c r="BC283" s="64"/>
      <c r="BD283" s="64"/>
      <c r="BE283" s="64"/>
      <c r="BF283" s="64"/>
      <c r="BG283" s="64"/>
      <c r="BH283" s="64"/>
      <c r="BI283" s="64"/>
      <c r="BJ283" s="64"/>
      <c r="BK283" s="64"/>
      <c r="BL283" s="64"/>
      <c r="BM283" s="64"/>
      <c r="BN283" s="64"/>
      <c r="BO283" s="64"/>
      <c r="BP283" s="64"/>
      <c r="BQ283" s="64"/>
      <c r="BR283" s="64"/>
      <c r="BS283" s="64"/>
      <c r="BT283" s="64"/>
      <c r="BU283" s="64"/>
      <c r="BV283" s="64"/>
      <c r="BW283" s="64"/>
      <c r="BX283" s="64"/>
      <c r="BY283" s="64"/>
      <c r="BZ283" s="64"/>
      <c r="CA283" s="64"/>
      <c r="CB283" s="64"/>
      <c r="CC283" s="64"/>
      <c r="CD283" s="64"/>
      <c r="CE283" s="64"/>
      <c r="CF283" s="64"/>
      <c r="CG283" s="64"/>
      <c r="CH283" s="64"/>
      <c r="CI283" s="64"/>
      <c r="CJ283" s="64"/>
      <c r="CK283" s="64"/>
      <c r="CL283" s="64"/>
      <c r="CM283" s="64"/>
      <c r="CN283" s="64"/>
      <c r="CO283" s="64"/>
      <c r="CP283" s="64"/>
      <c r="CQ283" s="64"/>
      <c r="CR283" s="64"/>
      <c r="CS283" s="64"/>
      <c r="CT283" s="64"/>
      <c r="CU283" s="64"/>
      <c r="CV283" s="64"/>
      <c r="CW283" s="64"/>
      <c r="CX283" s="64"/>
    </row>
  </sheetData>
  <mergeCells count="11">
    <mergeCell ref="A278:M278"/>
    <mergeCell ref="A1:B4"/>
    <mergeCell ref="C1:M2"/>
    <mergeCell ref="N1:P4"/>
    <mergeCell ref="C3:M4"/>
    <mergeCell ref="A277:K277"/>
    <mergeCell ref="A279:M279"/>
    <mergeCell ref="A280:M280"/>
    <mergeCell ref="A281:O281"/>
    <mergeCell ref="A282:P282"/>
    <mergeCell ref="A283:P283"/>
  </mergeCells>
  <printOptions horizontalCentered="1"/>
  <pageMargins left="0.7" right="0.7" top="0.75" bottom="0.75" header="0.3" footer="0.3"/>
  <pageSetup scale="43" fitToHeight="0" orientation="landscape" r:id="rId1"/>
  <colBreaks count="1" manualBreakCount="1">
    <brk id="15" max="1048575" man="1"/>
  </colBreaks>
  <ignoredErrors>
    <ignoredError sqref="E3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1"/>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218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22</v>
      </c>
      <c r="D2" s="60" t="s">
        <v>23</v>
      </c>
      <c r="E2" s="61"/>
      <c r="F2" s="61"/>
      <c r="G2" s="61"/>
      <c r="H2" s="64"/>
      <c r="I2" s="63"/>
    </row>
    <row r="3" spans="1:16" x14ac:dyDescent="0.2">
      <c r="C3" s="65" t="s">
        <v>24</v>
      </c>
      <c r="D3" s="60" t="s">
        <v>25</v>
      </c>
      <c r="E3" s="61"/>
      <c r="F3" s="61"/>
      <c r="G3" s="61"/>
      <c r="H3" s="64"/>
      <c r="I3" s="63"/>
    </row>
    <row r="4" spans="1:16" x14ac:dyDescent="0.2">
      <c r="C4" s="64"/>
      <c r="D4" s="60" t="s">
        <v>26</v>
      </c>
      <c r="E4" s="61"/>
      <c r="F4" s="61"/>
      <c r="G4" s="61"/>
      <c r="H4" s="64"/>
      <c r="I4" s="63"/>
    </row>
    <row r="5" spans="1:16" x14ac:dyDescent="0.2">
      <c r="C5" s="61"/>
      <c r="D5" s="61"/>
      <c r="E5" s="61"/>
      <c r="F5" s="61"/>
      <c r="H5" s="60"/>
    </row>
    <row r="6" spans="1:16" x14ac:dyDescent="0.2">
      <c r="G6" s="64"/>
      <c r="H6" s="69" t="s">
        <v>27</v>
      </c>
      <c r="I6" s="70">
        <f ca="1">TODAY()</f>
        <v>46231</v>
      </c>
    </row>
    <row r="7" spans="1:16" s="74" customFormat="1" x14ac:dyDescent="0.2">
      <c r="A7" s="24" t="s">
        <v>0</v>
      </c>
      <c r="B7" s="117" t="s">
        <v>28</v>
      </c>
      <c r="C7" s="71" t="s">
        <v>3</v>
      </c>
      <c r="D7" s="71" t="s">
        <v>4</v>
      </c>
      <c r="E7" s="71" t="s">
        <v>5</v>
      </c>
      <c r="F7" s="71" t="s">
        <v>6</v>
      </c>
      <c r="G7" s="72" t="s">
        <v>7</v>
      </c>
      <c r="H7" s="71" t="s">
        <v>29</v>
      </c>
      <c r="I7" s="73" t="s">
        <v>8</v>
      </c>
      <c r="L7" s="220" t="s">
        <v>30</v>
      </c>
      <c r="M7" s="220"/>
    </row>
    <row r="8" spans="1:16" x14ac:dyDescent="0.2">
      <c r="A8" s="58"/>
      <c r="B8" s="118"/>
      <c r="C8" s="75" t="s">
        <v>31</v>
      </c>
      <c r="D8" s="76"/>
      <c r="E8" s="76"/>
      <c r="F8" s="76"/>
      <c r="G8" s="77"/>
      <c r="H8" s="78"/>
      <c r="I8" s="79"/>
      <c r="L8" s="80" t="s">
        <v>32</v>
      </c>
      <c r="M8" s="80" t="s">
        <v>33</v>
      </c>
    </row>
    <row r="9" spans="1:16" ht="31.5" x14ac:dyDescent="0.2">
      <c r="A9" s="59">
        <v>1</v>
      </c>
      <c r="B9" s="84" t="s">
        <v>34</v>
      </c>
      <c r="C9" s="81" t="s">
        <v>35</v>
      </c>
      <c r="D9" s="82">
        <v>11635</v>
      </c>
      <c r="E9" s="83">
        <v>0.1</v>
      </c>
      <c r="F9" s="82">
        <f>D9*(1+E9)</f>
        <v>12798.500000000002</v>
      </c>
      <c r="G9" s="84" t="s">
        <v>36</v>
      </c>
      <c r="H9" s="85">
        <v>4</v>
      </c>
      <c r="I9" s="86">
        <f>H9*F9</f>
        <v>51194.000000000007</v>
      </c>
      <c r="J9" s="64" t="s">
        <v>37</v>
      </c>
      <c r="K9" s="23" t="s">
        <v>38</v>
      </c>
      <c r="L9" s="80">
        <f>2520-80</f>
        <v>2440</v>
      </c>
      <c r="M9" s="80">
        <v>280</v>
      </c>
      <c r="N9" s="64">
        <f>(2440*2+290*2+2345+3830)</f>
        <v>11635</v>
      </c>
    </row>
    <row r="10" spans="1:16" ht="31.5" x14ac:dyDescent="0.2">
      <c r="A10" s="28">
        <v>2</v>
      </c>
      <c r="B10" s="23" t="s">
        <v>34</v>
      </c>
      <c r="C10" s="87" t="s">
        <v>39</v>
      </c>
      <c r="D10" s="88">
        <v>1185</v>
      </c>
      <c r="E10" s="89">
        <v>0.1</v>
      </c>
      <c r="F10" s="88">
        <f>D10*(1+E10)</f>
        <v>1303.5</v>
      </c>
      <c r="G10" s="23" t="s">
        <v>36</v>
      </c>
      <c r="H10" s="90">
        <v>4.5</v>
      </c>
      <c r="I10" s="91">
        <f>H10*F10</f>
        <v>5865.75</v>
      </c>
      <c r="J10" s="64" t="s">
        <v>40</v>
      </c>
      <c r="K10" s="23" t="s">
        <v>41</v>
      </c>
      <c r="L10" s="80">
        <f>210-80</f>
        <v>130</v>
      </c>
      <c r="M10" s="80">
        <v>80</v>
      </c>
      <c r="N10" s="64">
        <f>(280*2+325+300)</f>
        <v>1185</v>
      </c>
    </row>
    <row r="11" spans="1:16" ht="31.5" x14ac:dyDescent="0.2">
      <c r="A11" s="28">
        <v>3</v>
      </c>
      <c r="B11" s="23" t="s">
        <v>34</v>
      </c>
      <c r="C11" s="87" t="s">
        <v>42</v>
      </c>
      <c r="D11" s="88">
        <v>260</v>
      </c>
      <c r="E11" s="89">
        <v>0.1</v>
      </c>
      <c r="F11" s="88">
        <f t="shared" ref="F11:F19" si="0">D11*(1+E11)</f>
        <v>286</v>
      </c>
      <c r="G11" s="23" t="s">
        <v>36</v>
      </c>
      <c r="H11" s="90">
        <v>4.5</v>
      </c>
      <c r="I11" s="91">
        <f>H11*F11</f>
        <v>1287</v>
      </c>
      <c r="J11" s="64" t="s">
        <v>41</v>
      </c>
      <c r="K11" s="23" t="s">
        <v>43</v>
      </c>
      <c r="L11" s="80"/>
      <c r="M11" s="80"/>
      <c r="N11" s="64">
        <f>130*2</f>
        <v>260</v>
      </c>
    </row>
    <row r="12" spans="1:16" ht="31.5" x14ac:dyDescent="0.2">
      <c r="A12" s="28">
        <v>4</v>
      </c>
      <c r="B12" s="23" t="s">
        <v>34</v>
      </c>
      <c r="C12" s="92" t="s">
        <v>44</v>
      </c>
      <c r="D12" s="88">
        <v>160</v>
      </c>
      <c r="E12" s="89">
        <v>0.1</v>
      </c>
      <c r="F12" s="88">
        <f t="shared" si="0"/>
        <v>176</v>
      </c>
      <c r="G12" s="23" t="s">
        <v>36</v>
      </c>
      <c r="H12" s="90">
        <v>5</v>
      </c>
      <c r="I12" s="91">
        <f t="shared" ref="I12:I16" si="1">H12*F12</f>
        <v>880</v>
      </c>
      <c r="J12" s="64" t="s">
        <v>41</v>
      </c>
      <c r="K12" s="23" t="s">
        <v>45</v>
      </c>
      <c r="L12" s="80">
        <v>290</v>
      </c>
      <c r="M12" s="80"/>
      <c r="N12" s="64">
        <f>80*2</f>
        <v>160</v>
      </c>
    </row>
    <row r="13" spans="1:16" s="95" customFormat="1" ht="31.5" x14ac:dyDescent="0.2">
      <c r="A13" s="28">
        <v>5</v>
      </c>
      <c r="B13" s="23" t="s">
        <v>34</v>
      </c>
      <c r="C13" s="87" t="s">
        <v>46</v>
      </c>
      <c r="D13" s="88">
        <v>300</v>
      </c>
      <c r="E13" s="89">
        <v>0.1</v>
      </c>
      <c r="F13" s="88">
        <f t="shared" si="0"/>
        <v>330</v>
      </c>
      <c r="G13" s="23" t="s">
        <v>36</v>
      </c>
      <c r="H13" s="90">
        <v>4</v>
      </c>
      <c r="I13" s="91">
        <f>H13*F13</f>
        <v>1320</v>
      </c>
      <c r="J13" s="93" t="s">
        <v>47</v>
      </c>
      <c r="K13" s="23" t="s">
        <v>48</v>
      </c>
      <c r="L13" s="80">
        <v>1200</v>
      </c>
      <c r="M13" s="94"/>
      <c r="N13" s="95">
        <f>150*2</f>
        <v>300</v>
      </c>
    </row>
    <row r="14" spans="1:16" s="95" customFormat="1" x14ac:dyDescent="0.2">
      <c r="A14" s="28">
        <v>6</v>
      </c>
      <c r="B14" s="23" t="s">
        <v>49</v>
      </c>
      <c r="C14" s="87" t="s">
        <v>50</v>
      </c>
      <c r="D14" s="88">
        <v>14740</v>
      </c>
      <c r="E14" s="89">
        <v>0.1</v>
      </c>
      <c r="F14" s="88">
        <f t="shared" si="0"/>
        <v>16214.000000000002</v>
      </c>
      <c r="G14" s="23" t="s">
        <v>36</v>
      </c>
      <c r="H14" s="90">
        <v>4</v>
      </c>
      <c r="I14" s="91">
        <f>H14*F14</f>
        <v>64856.000000000007</v>
      </c>
      <c r="J14" s="64" t="s">
        <v>51</v>
      </c>
      <c r="K14" s="23" t="s">
        <v>52</v>
      </c>
      <c r="L14" s="80">
        <f>2670-325</f>
        <v>2345</v>
      </c>
      <c r="M14" s="80">
        <v>325</v>
      </c>
      <c r="N14" s="95">
        <f>SUM(N9:N13)+L13</f>
        <v>14740</v>
      </c>
      <c r="O14" s="95">
        <f>SUM(L9:M10)*2+L13+SUM(L14:M14)+L15*2+SUM(L17:M17)+L12*2</f>
        <v>14740</v>
      </c>
      <c r="P14" s="95">
        <f>N14-O14</f>
        <v>0</v>
      </c>
    </row>
    <row r="15" spans="1:16" s="95" customFormat="1" x14ac:dyDescent="0.2">
      <c r="A15" s="28">
        <v>7</v>
      </c>
      <c r="B15" s="23" t="s">
        <v>53</v>
      </c>
      <c r="C15" s="87" t="s">
        <v>54</v>
      </c>
      <c r="D15" s="88">
        <v>5750</v>
      </c>
      <c r="E15" s="89">
        <v>0.1</v>
      </c>
      <c r="F15" s="88">
        <f t="shared" si="0"/>
        <v>6325.0000000000009</v>
      </c>
      <c r="G15" s="23" t="s">
        <v>36</v>
      </c>
      <c r="H15" s="90">
        <v>2.5</v>
      </c>
      <c r="I15" s="91">
        <f>H15*F15</f>
        <v>15812.500000000002</v>
      </c>
      <c r="J15" s="64" t="s">
        <v>55</v>
      </c>
      <c r="K15" s="23" t="s">
        <v>47</v>
      </c>
      <c r="L15" s="80">
        <v>150</v>
      </c>
      <c r="M15" s="94"/>
      <c r="N15" s="95">
        <f>SUM(L9:M10)+SUM(L14:M15)</f>
        <v>5750</v>
      </c>
    </row>
    <row r="16" spans="1:16" s="95" customFormat="1" x14ac:dyDescent="0.2">
      <c r="A16" s="28">
        <v>8</v>
      </c>
      <c r="B16" s="23" t="s">
        <v>56</v>
      </c>
      <c r="C16" s="87" t="s">
        <v>57</v>
      </c>
      <c r="D16" s="96">
        <v>290</v>
      </c>
      <c r="E16" s="89">
        <v>0.1</v>
      </c>
      <c r="F16" s="88">
        <f t="shared" si="0"/>
        <v>319</v>
      </c>
      <c r="G16" s="23" t="s">
        <v>36</v>
      </c>
      <c r="H16" s="90">
        <v>2</v>
      </c>
      <c r="I16" s="91">
        <f t="shared" si="1"/>
        <v>638</v>
      </c>
      <c r="J16" s="64" t="s">
        <v>45</v>
      </c>
      <c r="K16" s="23" t="s">
        <v>58</v>
      </c>
      <c r="L16" s="80">
        <v>20</v>
      </c>
      <c r="M16" s="94"/>
    </row>
    <row r="17" spans="1:14" s="95" customFormat="1" x14ac:dyDescent="0.2">
      <c r="A17" s="28">
        <v>8</v>
      </c>
      <c r="B17" s="23" t="s">
        <v>59</v>
      </c>
      <c r="C17" s="87" t="s">
        <v>60</v>
      </c>
      <c r="D17" s="96">
        <v>4130</v>
      </c>
      <c r="E17" s="89">
        <v>0.1</v>
      </c>
      <c r="F17" s="88">
        <f t="shared" si="0"/>
        <v>4543</v>
      </c>
      <c r="G17" s="23" t="s">
        <v>36</v>
      </c>
      <c r="H17" s="90">
        <v>3</v>
      </c>
      <c r="I17" s="91">
        <f>H17*F17</f>
        <v>13629</v>
      </c>
      <c r="J17" s="64"/>
      <c r="K17" s="23" t="s">
        <v>61</v>
      </c>
      <c r="L17" s="80">
        <v>3830</v>
      </c>
      <c r="M17" s="94">
        <v>300</v>
      </c>
      <c r="N17" s="95">
        <f>SUM(L17:M17)</f>
        <v>4130</v>
      </c>
    </row>
    <row r="18" spans="1:14" s="95" customFormat="1" x14ac:dyDescent="0.2">
      <c r="A18" s="28">
        <v>9</v>
      </c>
      <c r="B18" s="23" t="s">
        <v>62</v>
      </c>
      <c r="C18" s="97" t="s">
        <v>63</v>
      </c>
      <c r="D18" s="96">
        <v>5600</v>
      </c>
      <c r="E18" s="89">
        <v>0.05</v>
      </c>
      <c r="F18" s="88">
        <f t="shared" si="0"/>
        <v>5880</v>
      </c>
      <c r="G18" s="23" t="s">
        <v>36</v>
      </c>
      <c r="H18" s="90">
        <v>2</v>
      </c>
      <c r="I18" s="91">
        <f>H18*F18</f>
        <v>11760</v>
      </c>
      <c r="J18" s="64" t="s">
        <v>64</v>
      </c>
      <c r="N18" s="95">
        <f>SUM(L9:M10)+SUM(L14:M14)</f>
        <v>5600</v>
      </c>
    </row>
    <row r="19" spans="1:14" s="95" customFormat="1" x14ac:dyDescent="0.2">
      <c r="A19" s="56">
        <v>10</v>
      </c>
      <c r="B19" s="102" t="s">
        <v>62</v>
      </c>
      <c r="C19" s="98" t="s">
        <v>65</v>
      </c>
      <c r="D19" s="99">
        <v>150</v>
      </c>
      <c r="E19" s="100">
        <v>0.1</v>
      </c>
      <c r="F19" s="101">
        <f t="shared" si="0"/>
        <v>165</v>
      </c>
      <c r="G19" s="102" t="s">
        <v>36</v>
      </c>
      <c r="H19" s="103">
        <v>2.2000000000000002</v>
      </c>
      <c r="I19" s="104">
        <f>H19*F19</f>
        <v>363.00000000000006</v>
      </c>
      <c r="J19" s="64" t="s">
        <v>47</v>
      </c>
      <c r="K19" s="23"/>
      <c r="L19" s="64"/>
      <c r="N19" s="95">
        <v>150</v>
      </c>
    </row>
    <row r="20" spans="1:14" ht="16.5" thickBot="1" x14ac:dyDescent="0.25">
      <c r="C20" s="43"/>
      <c r="D20" s="96"/>
      <c r="E20" s="96"/>
      <c r="F20" s="96"/>
      <c r="H20" s="90"/>
      <c r="I20" s="105"/>
    </row>
    <row r="21" spans="1:14" ht="16.5" thickBot="1" x14ac:dyDescent="0.25">
      <c r="A21" s="55" t="s">
        <v>18</v>
      </c>
      <c r="B21" s="119"/>
      <c r="C21" s="106"/>
      <c r="D21" s="107"/>
      <c r="E21" s="107"/>
      <c r="F21" s="107"/>
      <c r="G21" s="108"/>
      <c r="H21" s="109"/>
      <c r="I21" s="110">
        <f>SUM(I9:I19)</f>
        <v>167605.25000000003</v>
      </c>
    </row>
    <row r="22" spans="1:14" ht="16.5" thickBot="1" x14ac:dyDescent="0.25">
      <c r="A22" s="55" t="s">
        <v>66</v>
      </c>
      <c r="B22" s="119"/>
      <c r="C22" s="106"/>
      <c r="D22" s="107"/>
      <c r="E22" s="107"/>
      <c r="F22" s="107"/>
      <c r="G22" s="108"/>
      <c r="H22" s="109"/>
      <c r="I22" s="111">
        <f>(3/100)*I21</f>
        <v>5028.1575000000003</v>
      </c>
    </row>
    <row r="23" spans="1:14" ht="16.5" thickBot="1" x14ac:dyDescent="0.25">
      <c r="A23" s="55" t="s">
        <v>67</v>
      </c>
      <c r="B23" s="119"/>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68</v>
      </c>
    </row>
    <row r="26" spans="1:14" x14ac:dyDescent="0.2">
      <c r="B26" s="23">
        <v>1</v>
      </c>
      <c r="C26" s="67" t="s">
        <v>69</v>
      </c>
      <c r="J26" s="116"/>
    </row>
    <row r="27" spans="1:14" x14ac:dyDescent="0.2">
      <c r="B27" s="23">
        <v>2</v>
      </c>
      <c r="C27" s="67" t="s">
        <v>70</v>
      </c>
    </row>
    <row r="28" spans="1:14" x14ac:dyDescent="0.2">
      <c r="B28" s="23">
        <v>3</v>
      </c>
      <c r="C28" s="67" t="s">
        <v>71</v>
      </c>
    </row>
    <row r="29" spans="1:14" x14ac:dyDescent="0.2">
      <c r="B29" s="23">
        <v>4</v>
      </c>
      <c r="C29" s="45" t="s">
        <v>72</v>
      </c>
    </row>
    <row r="30" spans="1:14" x14ac:dyDescent="0.2">
      <c r="B30" s="23">
        <v>5</v>
      </c>
      <c r="C30" s="45" t="s">
        <v>73</v>
      </c>
    </row>
    <row r="31" spans="1:14" ht="31.5" x14ac:dyDescent="0.2">
      <c r="B31" s="23">
        <v>6</v>
      </c>
      <c r="C31" s="45" t="s">
        <v>74</v>
      </c>
    </row>
  </sheetData>
  <mergeCells count="1">
    <mergeCell ref="L7:M7"/>
  </mergeCells>
  <printOptions horizontalCentered="1"/>
  <pageMargins left="0.7" right="0.7" top="0.5" bottom="0.5" header="0.3" footer="0.3"/>
  <pageSetup paperSize="9" scale="1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109375"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22</v>
      </c>
      <c r="C2" s="1" t="s">
        <v>23</v>
      </c>
      <c r="D2" s="3"/>
      <c r="E2" s="3"/>
      <c r="F2" s="4"/>
    </row>
    <row r="3" spans="1:9" x14ac:dyDescent="0.2">
      <c r="B3" s="17" t="s">
        <v>24</v>
      </c>
      <c r="C3" s="1" t="s">
        <v>75</v>
      </c>
      <c r="D3" s="3"/>
      <c r="E3" s="3"/>
      <c r="F3" s="4"/>
    </row>
    <row r="4" spans="1:9" x14ac:dyDescent="0.2">
      <c r="B4" s="5"/>
      <c r="C4" s="1" t="s">
        <v>76</v>
      </c>
      <c r="D4" s="3"/>
      <c r="E4" s="3"/>
      <c r="F4" s="4"/>
    </row>
    <row r="5" spans="1:9" x14ac:dyDescent="0.2">
      <c r="B5" s="3"/>
      <c r="C5" s="1"/>
      <c r="D5" s="3"/>
    </row>
    <row r="6" spans="1:9" x14ac:dyDescent="0.2">
      <c r="E6" s="9" t="s">
        <v>27</v>
      </c>
      <c r="F6" s="10">
        <f ca="1">TODAY()</f>
        <v>46231</v>
      </c>
    </row>
    <row r="7" spans="1:9" s="11" customFormat="1" x14ac:dyDescent="0.2">
      <c r="A7" s="24" t="s">
        <v>0</v>
      </c>
      <c r="B7" s="25" t="s">
        <v>3</v>
      </c>
      <c r="C7" s="25" t="s">
        <v>29</v>
      </c>
      <c r="D7" s="25" t="s">
        <v>4</v>
      </c>
      <c r="E7" s="26" t="s">
        <v>7</v>
      </c>
      <c r="F7" s="27" t="s">
        <v>8</v>
      </c>
    </row>
    <row r="8" spans="1:9" x14ac:dyDescent="0.2">
      <c r="A8" s="35"/>
      <c r="B8" s="39" t="s">
        <v>31</v>
      </c>
      <c r="C8" s="14"/>
      <c r="D8" s="21"/>
      <c r="E8" s="15"/>
      <c r="F8" s="16"/>
      <c r="H8" s="30"/>
    </row>
    <row r="9" spans="1:9" ht="31.5" x14ac:dyDescent="0.2">
      <c r="A9" s="28">
        <v>1</v>
      </c>
      <c r="B9" s="49" t="s">
        <v>77</v>
      </c>
      <c r="C9" s="38"/>
      <c r="D9" s="40">
        <f>((2358+277+2077)-644)+3830</f>
        <v>7898</v>
      </c>
      <c r="E9" s="6" t="s">
        <v>36</v>
      </c>
      <c r="F9" s="18">
        <f>C9*D9</f>
        <v>0</v>
      </c>
      <c r="G9" s="5" t="s">
        <v>37</v>
      </c>
    </row>
    <row r="10" spans="1:9" ht="31.5" x14ac:dyDescent="0.2">
      <c r="A10" s="28">
        <v>2</v>
      </c>
      <c r="B10" s="31" t="s">
        <v>78</v>
      </c>
      <c r="C10" s="38"/>
      <c r="D10" s="40">
        <f>644+292</f>
        <v>936</v>
      </c>
      <c r="E10" s="6" t="s">
        <v>36</v>
      </c>
      <c r="F10" s="18">
        <f t="shared" ref="F10:F18" si="0">C10*D10</f>
        <v>0</v>
      </c>
      <c r="G10" s="5" t="s">
        <v>40</v>
      </c>
      <c r="I10" s="5" t="s">
        <v>79</v>
      </c>
    </row>
    <row r="11" spans="1:9" ht="31.5" x14ac:dyDescent="0.2">
      <c r="A11" s="28">
        <v>3</v>
      </c>
      <c r="B11" s="31" t="s">
        <v>80</v>
      </c>
      <c r="C11" s="19"/>
      <c r="D11" s="40">
        <f>206-78</f>
        <v>128</v>
      </c>
      <c r="E11" s="6" t="s">
        <v>36</v>
      </c>
      <c r="F11" s="18">
        <f t="shared" si="0"/>
        <v>0</v>
      </c>
      <c r="G11" s="5" t="s">
        <v>41</v>
      </c>
      <c r="I11" s="5" t="s">
        <v>81</v>
      </c>
    </row>
    <row r="12" spans="1:9" ht="47.25" x14ac:dyDescent="0.2">
      <c r="A12" s="28">
        <v>4</v>
      </c>
      <c r="B12" s="48" t="s">
        <v>82</v>
      </c>
      <c r="C12" s="19"/>
      <c r="D12" s="40">
        <v>78</v>
      </c>
      <c r="E12" s="6" t="s">
        <v>36</v>
      </c>
      <c r="F12" s="18">
        <f t="shared" si="0"/>
        <v>0</v>
      </c>
      <c r="G12" s="5" t="s">
        <v>41</v>
      </c>
      <c r="H12" s="34"/>
    </row>
    <row r="13" spans="1:9" s="34" customFormat="1" ht="31.5" x14ac:dyDescent="0.2">
      <c r="A13" s="28">
        <v>5</v>
      </c>
      <c r="B13" s="31" t="s">
        <v>83</v>
      </c>
      <c r="C13" s="33"/>
      <c r="D13" s="40">
        <v>148</v>
      </c>
      <c r="E13" s="6" t="s">
        <v>36</v>
      </c>
      <c r="F13" s="18">
        <f t="shared" si="0"/>
        <v>0</v>
      </c>
      <c r="G13" s="50" t="s">
        <v>47</v>
      </c>
    </row>
    <row r="14" spans="1:9" s="34" customFormat="1" ht="31.5" x14ac:dyDescent="0.2">
      <c r="A14" s="28">
        <v>6</v>
      </c>
      <c r="B14" s="31" t="s">
        <v>50</v>
      </c>
      <c r="C14" s="33"/>
      <c r="D14" s="40">
        <f>2538+206+277+1343+2077+148</f>
        <v>6589</v>
      </c>
      <c r="E14" s="6" t="s">
        <v>36</v>
      </c>
      <c r="F14" s="18">
        <f t="shared" si="0"/>
        <v>0</v>
      </c>
      <c r="G14" s="5" t="s">
        <v>51</v>
      </c>
    </row>
    <row r="15" spans="1:9" s="34" customFormat="1" x14ac:dyDescent="0.2">
      <c r="A15" s="28">
        <v>7</v>
      </c>
      <c r="B15" s="31" t="s">
        <v>84</v>
      </c>
      <c r="C15" s="33"/>
      <c r="D15" s="40">
        <v>4968</v>
      </c>
      <c r="E15" s="6" t="s">
        <v>36</v>
      </c>
      <c r="F15" s="18">
        <f t="shared" si="0"/>
        <v>0</v>
      </c>
      <c r="G15" s="5" t="s">
        <v>55</v>
      </c>
    </row>
    <row r="16" spans="1:9" s="34" customFormat="1" x14ac:dyDescent="0.2">
      <c r="A16" s="28">
        <v>8</v>
      </c>
      <c r="B16" s="31" t="s">
        <v>85</v>
      </c>
      <c r="C16" s="33"/>
      <c r="D16" s="29">
        <v>277</v>
      </c>
      <c r="E16" s="6" t="s">
        <v>36</v>
      </c>
      <c r="F16" s="18">
        <f t="shared" si="0"/>
        <v>0</v>
      </c>
      <c r="G16" s="5" t="s">
        <v>45</v>
      </c>
    </row>
    <row r="17" spans="1:11" s="34" customFormat="1" x14ac:dyDescent="0.2">
      <c r="A17" s="23">
        <v>9</v>
      </c>
      <c r="B17" s="47" t="s">
        <v>86</v>
      </c>
      <c r="C17" s="33"/>
      <c r="D17" s="29">
        <f>2538+206+2077</f>
        <v>4821</v>
      </c>
      <c r="E17" s="6" t="s">
        <v>36</v>
      </c>
      <c r="F17" s="18">
        <f t="shared" si="0"/>
        <v>0</v>
      </c>
      <c r="G17" s="5" t="s">
        <v>64</v>
      </c>
    </row>
    <row r="18" spans="1:11" s="34" customFormat="1" x14ac:dyDescent="0.2">
      <c r="A18" s="23">
        <v>10</v>
      </c>
      <c r="B18" s="47" t="s">
        <v>87</v>
      </c>
      <c r="C18" s="33"/>
      <c r="D18" s="29">
        <v>148</v>
      </c>
      <c r="E18" s="6" t="s">
        <v>36</v>
      </c>
      <c r="F18" s="18">
        <f t="shared" si="0"/>
        <v>0</v>
      </c>
      <c r="G18" s="5" t="s">
        <v>47</v>
      </c>
      <c r="H18" s="54" t="s">
        <v>88</v>
      </c>
    </row>
    <row r="19" spans="1:11" ht="16.5" thickBot="1" x14ac:dyDescent="0.25">
      <c r="B19" s="31"/>
      <c r="C19" s="19"/>
      <c r="D19" s="29"/>
      <c r="F19" s="18"/>
      <c r="H19" s="6" t="s">
        <v>38</v>
      </c>
      <c r="I19" s="30">
        <v>2538</v>
      </c>
      <c r="J19" s="5">
        <v>2520</v>
      </c>
    </row>
    <row r="20" spans="1:11" ht="16.5" thickBot="1" x14ac:dyDescent="0.25">
      <c r="A20" s="36" t="s">
        <v>89</v>
      </c>
      <c r="B20" s="13"/>
      <c r="C20" s="12"/>
      <c r="D20" s="22"/>
      <c r="E20" s="32"/>
      <c r="F20" s="37">
        <f>SUM(F9:F18)</f>
        <v>0</v>
      </c>
      <c r="H20" s="6" t="s">
        <v>41</v>
      </c>
      <c r="I20" s="30">
        <v>205</v>
      </c>
      <c r="J20" s="5">
        <v>206</v>
      </c>
    </row>
    <row r="21" spans="1:11" x14ac:dyDescent="0.2">
      <c r="B21" s="41" t="s">
        <v>68</v>
      </c>
      <c r="H21" s="6" t="s">
        <v>43</v>
      </c>
      <c r="I21" s="30" t="s">
        <v>90</v>
      </c>
    </row>
    <row r="22" spans="1:11" x14ac:dyDescent="0.2">
      <c r="A22" s="23">
        <v>1</v>
      </c>
      <c r="B22" s="8" t="s">
        <v>69</v>
      </c>
      <c r="G22" s="46"/>
      <c r="H22" s="6" t="s">
        <v>45</v>
      </c>
      <c r="I22" s="30">
        <v>277</v>
      </c>
      <c r="J22" s="5">
        <v>290</v>
      </c>
    </row>
    <row r="23" spans="1:11" x14ac:dyDescent="0.2">
      <c r="A23" s="23">
        <v>2</v>
      </c>
      <c r="B23" s="8" t="s">
        <v>70</v>
      </c>
      <c r="H23" s="6" t="s">
        <v>48</v>
      </c>
      <c r="I23" s="30">
        <v>1342</v>
      </c>
      <c r="J23" s="5">
        <v>1200</v>
      </c>
    </row>
    <row r="24" spans="1:11" x14ac:dyDescent="0.2">
      <c r="A24" s="23">
        <v>3</v>
      </c>
      <c r="B24" s="8" t="s">
        <v>71</v>
      </c>
      <c r="H24" s="6" t="s">
        <v>52</v>
      </c>
      <c r="I24" s="30">
        <v>2077</v>
      </c>
      <c r="J24" s="5">
        <v>2670</v>
      </c>
    </row>
    <row r="25" spans="1:11" x14ac:dyDescent="0.2">
      <c r="A25" s="23">
        <v>4</v>
      </c>
      <c r="B25" s="42" t="s">
        <v>72</v>
      </c>
      <c r="H25" s="6" t="s">
        <v>47</v>
      </c>
      <c r="I25" s="30">
        <v>148</v>
      </c>
      <c r="J25" s="5">
        <v>150</v>
      </c>
    </row>
    <row r="26" spans="1:11" x14ac:dyDescent="0.2">
      <c r="A26" s="23">
        <v>5</v>
      </c>
      <c r="B26" s="42" t="s">
        <v>73</v>
      </c>
      <c r="H26" s="6" t="s">
        <v>58</v>
      </c>
      <c r="I26" s="30">
        <v>22</v>
      </c>
      <c r="J26" s="5">
        <v>20</v>
      </c>
      <c r="K26" s="5" t="s">
        <v>91</v>
      </c>
    </row>
    <row r="27" spans="1:11" x14ac:dyDescent="0.2">
      <c r="A27" s="23">
        <v>6</v>
      </c>
      <c r="B27" s="51"/>
      <c r="H27" s="6" t="s">
        <v>61</v>
      </c>
      <c r="I27" s="30">
        <v>3830</v>
      </c>
    </row>
    <row r="28" spans="1:11" x14ac:dyDescent="0.2">
      <c r="B28" s="51"/>
      <c r="H28" s="6" t="s">
        <v>92</v>
      </c>
      <c r="I28" s="30">
        <v>292</v>
      </c>
    </row>
    <row r="29" spans="1:11" x14ac:dyDescent="0.2">
      <c r="B29" s="51"/>
      <c r="H29" s="6"/>
      <c r="I29" s="30"/>
    </row>
    <row r="30" spans="1:11" x14ac:dyDescent="0.2">
      <c r="B30" s="51"/>
      <c r="H30" s="6"/>
      <c r="I30" s="30"/>
    </row>
    <row r="31" spans="1:11" x14ac:dyDescent="0.2">
      <c r="B31" s="51" t="s">
        <v>93</v>
      </c>
      <c r="H31" s="6"/>
      <c r="I31" s="30"/>
    </row>
    <row r="32" spans="1:11" ht="18" customHeight="1" x14ac:dyDescent="0.2">
      <c r="B32" s="41" t="s">
        <v>94</v>
      </c>
      <c r="G32" s="44" t="s">
        <v>95</v>
      </c>
      <c r="H32" s="5" t="s">
        <v>96</v>
      </c>
    </row>
    <row r="33" spans="2:7" ht="173.25" x14ac:dyDescent="0.2">
      <c r="B33" s="8" t="s">
        <v>97</v>
      </c>
      <c r="G33" s="43" t="s">
        <v>98</v>
      </c>
    </row>
    <row r="35" spans="2:7" x14ac:dyDescent="0.2">
      <c r="B35" s="53" t="s">
        <v>99</v>
      </c>
      <c r="G35" s="46" t="s">
        <v>100</v>
      </c>
    </row>
    <row r="36" spans="2:7" ht="189" x14ac:dyDescent="0.2">
      <c r="B36" s="52" t="s">
        <v>101</v>
      </c>
      <c r="G36" s="45" t="s">
        <v>102</v>
      </c>
    </row>
    <row r="38" spans="2:7" x14ac:dyDescent="0.2">
      <c r="B38" s="41" t="s">
        <v>103</v>
      </c>
      <c r="G38" s="46" t="s">
        <v>104</v>
      </c>
    </row>
    <row r="39" spans="2:7" ht="94.5" x14ac:dyDescent="0.2">
      <c r="B39" s="8" t="s">
        <v>105</v>
      </c>
      <c r="G39" s="42" t="s">
        <v>106</v>
      </c>
    </row>
    <row r="40" spans="2:7" ht="31.5" x14ac:dyDescent="0.2">
      <c r="B40" s="41" t="s">
        <v>107</v>
      </c>
    </row>
    <row r="41" spans="2:7" ht="141.75" x14ac:dyDescent="0.2">
      <c r="B41" s="8" t="s">
        <v>108</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AED7D87D-E5BB-4C00-9FFA-2EA7A2483800}">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ESTIMATE</vt:lpstr>
      <vt:lpstr>UJ</vt:lpstr>
      <vt:lpstr>DETAIL (2)</vt:lpstr>
      <vt:lpstr>'DETAIL (2)'!Print_Area</vt:lpstr>
      <vt:lpstr>ESTIMATE!Print_Area</vt:lpstr>
      <vt:lpstr>UJ!Print_Area</vt:lpstr>
      <vt:lpstr>'DETAIL (2)'!Print_Titles</vt:lpstr>
      <vt:lpstr>ESTIMATE!Print_Titles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2026-07-28T11:06:26Z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{AED7D87D-E5BB-4C00-9FFA-2EA7A2483800}</vt:lpwstr>
  </property>
</Properties>
</file>