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showInkAnnotation="0" codeName="ThisWorkbook" defaultThemeVersion="124226"/>
  <xr:revisionPtr revIDLastSave="0" documentId="13_ncr:1_{9808C0B0-4EC0-4B5C-9C7C-A23541427E1A}" xr6:coauthVersionLast="47" xr6:coauthVersionMax="47" xr10:uidLastSave="{00000000-0000-0000-0000-000000000000}"/>
  <bookViews>
    <workbookView xWindow="-120" yWindow="-120" windowWidth="20730" windowHeight="11040" tabRatio="771" xr2:uid="{00000000-000D-0000-FFFF-FFFF00000000}"/>
  </bookViews>
  <sheets>
    <sheet name="ESTIMATE" sheetId="24" r:id="rId1"/>
    <sheet name="UJ" sheetId="13" state="hidden" r:id="rId2"/>
    <sheet name="DETAIL (2)" sheetId="12" state="hidden" r:id="rId3"/>
  </sheets>
  <definedNames>
    <definedName name="_xlnm._FilterDatabase" localSheetId="0" hidden="1">ESTIMATE!$H$1:$H$190</definedName>
    <definedName name="_xlnm.Print_Area" localSheetId="2">'DETAIL (2)'!$A$1:$F$20</definedName>
    <definedName name="_xlnm.Print_Area" localSheetId="0">ESTIMATE!$A$1:$Q$182</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24" l="1"/>
  <c r="A19" i="24" s="1"/>
  <c r="A20" i="24"/>
  <c r="A22" i="24"/>
  <c r="A23" i="24"/>
  <c r="A26" i="24"/>
  <c r="A29" i="24"/>
  <c r="A32" i="24"/>
  <c r="A34" i="24"/>
  <c r="A35" i="24"/>
  <c r="A36" i="24"/>
  <c r="A40" i="24"/>
  <c r="A44" i="24"/>
  <c r="A46" i="24"/>
  <c r="A47" i="24"/>
  <c r="A57" i="24"/>
  <c r="A58" i="24"/>
  <c r="A61" i="24"/>
  <c r="A62" i="24"/>
  <c r="A63" i="24"/>
  <c r="A64" i="24"/>
  <c r="A65" i="24"/>
  <c r="A70" i="24"/>
  <c r="A75" i="24"/>
  <c r="A79" i="24"/>
  <c r="A80" i="24"/>
  <c r="A84" i="24"/>
  <c r="A85" i="24"/>
  <c r="A87" i="24"/>
  <c r="A88" i="24"/>
  <c r="A89" i="24"/>
  <c r="A90" i="24"/>
  <c r="A92" i="24"/>
  <c r="A93" i="24"/>
  <c r="A95" i="24"/>
  <c r="A97" i="24"/>
  <c r="A98" i="24"/>
  <c r="A102" i="24"/>
  <c r="A104" i="24"/>
  <c r="A105" i="24"/>
  <c r="A106" i="24"/>
  <c r="A107" i="24"/>
  <c r="A108" i="24"/>
  <c r="A109" i="24"/>
  <c r="A110" i="24"/>
  <c r="A117" i="24"/>
  <c r="A124" i="24"/>
  <c r="A131" i="24"/>
  <c r="A132" i="24"/>
  <c r="A134" i="24"/>
  <c r="A135" i="24"/>
  <c r="A136" i="24"/>
  <c r="A137" i="24"/>
  <c r="A138" i="24"/>
  <c r="A139" i="24"/>
  <c r="A140" i="24"/>
  <c r="A143" i="24"/>
  <c r="A144" i="24"/>
  <c r="A145" i="24"/>
  <c r="A153" i="24"/>
  <c r="A154" i="24"/>
  <c r="A162" i="24"/>
  <c r="A163" i="24"/>
  <c r="A171" i="24"/>
  <c r="A173" i="24"/>
  <c r="A21" i="24" l="1"/>
  <c r="A24" i="24" l="1"/>
  <c r="A25" i="24" l="1"/>
  <c r="A27" i="24"/>
  <c r="A28" i="24" l="1"/>
  <c r="A30" i="24" l="1"/>
  <c r="A31" i="24" l="1"/>
  <c r="A33" i="24" l="1"/>
  <c r="A37" i="24" l="1"/>
  <c r="A38" i="24" l="1"/>
  <c r="A39" i="24" s="1"/>
  <c r="A41" i="24" l="1"/>
  <c r="A45" i="24" l="1"/>
  <c r="A42" i="24"/>
  <c r="A43" i="24"/>
  <c r="A48" i="24" l="1"/>
  <c r="A49" i="24" l="1"/>
  <c r="A50" i="24" l="1"/>
  <c r="A52" i="24"/>
  <c r="A51" i="24"/>
  <c r="A53" i="24" l="1"/>
  <c r="A55" i="24" l="1"/>
  <c r="A56" i="24" s="1"/>
  <c r="A54" i="24"/>
  <c r="A59" i="24" l="1"/>
  <c r="A60" i="24" s="1"/>
  <c r="A66" i="24" l="1"/>
  <c r="A67" i="24" l="1"/>
  <c r="A68" i="24"/>
  <c r="A69" i="24" l="1"/>
  <c r="A71" i="24" s="1"/>
  <c r="A72" i="24" l="1"/>
  <c r="A73" i="24"/>
  <c r="A76" i="24" l="1"/>
  <c r="A74" i="24"/>
  <c r="A77" i="24" l="1"/>
  <c r="A78" i="24" l="1"/>
  <c r="A81" i="24" s="1"/>
  <c r="A82" i="24" l="1"/>
  <c r="A83" i="24" s="1"/>
  <c r="A86" i="24"/>
  <c r="A91" i="24" l="1"/>
  <c r="A94" i="24" l="1"/>
  <c r="A96" i="24" l="1"/>
  <c r="A99" i="24" l="1"/>
  <c r="A101" i="24" s="1"/>
  <c r="A100" i="24"/>
  <c r="A103" i="24" l="1"/>
  <c r="A111" i="24" l="1"/>
  <c r="A113" i="24" l="1"/>
  <c r="A112" i="24"/>
  <c r="A114" i="24" l="1"/>
  <c r="A115" i="24" l="1"/>
  <c r="A116" i="24" s="1"/>
  <c r="A118" i="24" l="1"/>
  <c r="A120" i="24" s="1"/>
  <c r="A119" i="24"/>
  <c r="A121" i="24" l="1"/>
  <c r="A122" i="24" l="1"/>
  <c r="A123" i="24" l="1"/>
  <c r="A125" i="24"/>
  <c r="A126" i="24" s="1"/>
  <c r="A127" i="24" l="1"/>
  <c r="A128" i="24"/>
  <c r="A129" i="24" l="1"/>
  <c r="A130" i="24" s="1"/>
  <c r="A133" i="24" l="1"/>
  <c r="A141" i="24" l="1"/>
  <c r="A142" i="24"/>
  <c r="A146" i="24" l="1"/>
  <c r="A148" i="24" s="1"/>
  <c r="A147" i="24"/>
  <c r="A149" i="24" l="1"/>
  <c r="A150" i="24" l="1"/>
  <c r="A151" i="24" l="1"/>
  <c r="A157" i="24" l="1"/>
  <c r="A152" i="24"/>
  <c r="A155" i="24" s="1"/>
  <c r="A158" i="24"/>
  <c r="A156" i="24"/>
  <c r="A159" i="24" l="1"/>
  <c r="A161" i="24" l="1"/>
  <c r="A160" i="24"/>
  <c r="A165" i="24" l="1"/>
  <c r="A166" i="24" s="1"/>
  <c r="A164" i="24"/>
  <c r="A168" i="24" l="1"/>
  <c r="A169" i="24"/>
  <c r="A167" i="24"/>
  <c r="A170" i="24" s="1"/>
  <c r="A172" i="24" s="1"/>
  <c r="E133" i="24" l="1"/>
  <c r="G133" i="24" s="1"/>
  <c r="N133" i="24" s="1"/>
  <c r="G56" i="24"/>
  <c r="N56" i="24" s="1"/>
  <c r="G60" i="24"/>
  <c r="N60" i="24" s="1"/>
  <c r="E59" i="24"/>
  <c r="G59" i="24" s="1"/>
  <c r="N59" i="24" s="1"/>
  <c r="E172" i="24"/>
  <c r="G172" i="24" s="1"/>
  <c r="N172" i="24" s="1"/>
  <c r="G170" i="24"/>
  <c r="J170" i="24" s="1"/>
  <c r="L170" i="24" s="1"/>
  <c r="G161" i="24"/>
  <c r="J161" i="24" s="1"/>
  <c r="L161" i="24" s="1"/>
  <c r="G152" i="24"/>
  <c r="J56" i="24" l="1"/>
  <c r="L56" i="24" s="1"/>
  <c r="O56" i="24" s="1"/>
  <c r="J133" i="24"/>
  <c r="L133" i="24" s="1"/>
  <c r="O133" i="24" s="1"/>
  <c r="J60" i="24"/>
  <c r="L60" i="24" s="1"/>
  <c r="O60" i="24" s="1"/>
  <c r="J59" i="24"/>
  <c r="L59" i="24" s="1"/>
  <c r="O59" i="24" s="1"/>
  <c r="J172" i="24"/>
  <c r="L172" i="24" s="1"/>
  <c r="O172" i="24" s="1"/>
  <c r="N170" i="24"/>
  <c r="O170" i="24" s="1"/>
  <c r="N161" i="24"/>
  <c r="O161" i="24" s="1"/>
  <c r="J152" i="24"/>
  <c r="L152" i="24" s="1"/>
  <c r="N152" i="24"/>
  <c r="O152" i="24" l="1"/>
  <c r="E169" i="24" l="1"/>
  <c r="G169" i="24" s="1"/>
  <c r="E168" i="24"/>
  <c r="G168" i="24" s="1"/>
  <c r="E167" i="24"/>
  <c r="G167" i="24" s="1"/>
  <c r="N167" i="24" s="1"/>
  <c r="E166" i="24"/>
  <c r="G166" i="24" s="1"/>
  <c r="E165" i="24"/>
  <c r="G165" i="24" s="1"/>
  <c r="E164" i="24"/>
  <c r="G164" i="24" s="1"/>
  <c r="E160" i="24"/>
  <c r="G160" i="24" s="1"/>
  <c r="N160" i="24" s="1"/>
  <c r="E158" i="24"/>
  <c r="G158" i="24" s="1"/>
  <c r="N158" i="24" s="1"/>
  <c r="E159" i="24"/>
  <c r="G159" i="24" s="1"/>
  <c r="J159" i="24" s="1"/>
  <c r="L159" i="24" s="1"/>
  <c r="E157" i="24"/>
  <c r="G157" i="24" s="1"/>
  <c r="J157" i="24" s="1"/>
  <c r="L157" i="24" s="1"/>
  <c r="E156" i="24"/>
  <c r="G156" i="24" s="1"/>
  <c r="N156" i="24" s="1"/>
  <c r="E155" i="24"/>
  <c r="G155" i="24" s="1"/>
  <c r="N155" i="24" s="1"/>
  <c r="E151" i="24"/>
  <c r="G151" i="24" s="1"/>
  <c r="E150" i="24"/>
  <c r="G150" i="24" s="1"/>
  <c r="J150" i="24" s="1"/>
  <c r="L150" i="24" s="1"/>
  <c r="E149" i="24"/>
  <c r="G149" i="24" s="1"/>
  <c r="N149" i="24" s="1"/>
  <c r="E148" i="24"/>
  <c r="G148" i="24" s="1"/>
  <c r="J148" i="24" s="1"/>
  <c r="L148" i="24" s="1"/>
  <c r="E147" i="24"/>
  <c r="G147" i="24" s="1"/>
  <c r="J147" i="24" s="1"/>
  <c r="L147" i="24" s="1"/>
  <c r="E146" i="24"/>
  <c r="G146" i="24" s="1"/>
  <c r="N146" i="24" s="1"/>
  <c r="J168" i="24" l="1"/>
  <c r="L168" i="24" s="1"/>
  <c r="N168" i="24"/>
  <c r="N164" i="24"/>
  <c r="J164" i="24"/>
  <c r="L164" i="24" s="1"/>
  <c r="N165" i="24"/>
  <c r="J165" i="24"/>
  <c r="L165" i="24" s="1"/>
  <c r="J169" i="24"/>
  <c r="L169" i="24" s="1"/>
  <c r="N169" i="24"/>
  <c r="J166" i="24"/>
  <c r="L166" i="24" s="1"/>
  <c r="N166" i="24"/>
  <c r="J167" i="24"/>
  <c r="L167" i="24" s="1"/>
  <c r="O167" i="24" s="1"/>
  <c r="J160" i="24"/>
  <c r="L160" i="24" s="1"/>
  <c r="O160" i="24" s="1"/>
  <c r="J151" i="24"/>
  <c r="L151" i="24" s="1"/>
  <c r="N151" i="24"/>
  <c r="N157" i="24"/>
  <c r="O157" i="24" s="1"/>
  <c r="J156" i="24"/>
  <c r="L156" i="24" s="1"/>
  <c r="O156" i="24" s="1"/>
  <c r="J155" i="24"/>
  <c r="L155" i="24" s="1"/>
  <c r="O155" i="24" s="1"/>
  <c r="N159" i="24"/>
  <c r="O159" i="24" s="1"/>
  <c r="J158" i="24"/>
  <c r="L158" i="24" s="1"/>
  <c r="O158" i="24" s="1"/>
  <c r="N150" i="24"/>
  <c r="O150" i="24" s="1"/>
  <c r="N147" i="24"/>
  <c r="O147" i="24" s="1"/>
  <c r="N148" i="24"/>
  <c r="O148" i="24" s="1"/>
  <c r="J146" i="24"/>
  <c r="L146" i="24" s="1"/>
  <c r="O146" i="24" s="1"/>
  <c r="J149" i="24"/>
  <c r="L149" i="24" s="1"/>
  <c r="O149" i="24" s="1"/>
  <c r="A13" i="24"/>
  <c r="A14" i="24"/>
  <c r="A15" i="24"/>
  <c r="A16" i="24"/>
  <c r="E101" i="24"/>
  <c r="O151" i="24" l="1"/>
  <c r="O169" i="24"/>
  <c r="O164" i="24"/>
  <c r="O166" i="24"/>
  <c r="O168" i="24"/>
  <c r="O165" i="24"/>
  <c r="E130" i="24"/>
  <c r="G130" i="24" s="1"/>
  <c r="J130" i="24" s="1"/>
  <c r="L130" i="24" s="1"/>
  <c r="E129" i="24"/>
  <c r="G129" i="24" s="1"/>
  <c r="J129" i="24" s="1"/>
  <c r="L129" i="24" s="1"/>
  <c r="E128" i="24"/>
  <c r="G128" i="24" s="1"/>
  <c r="E127" i="24"/>
  <c r="G127" i="24" s="1"/>
  <c r="J127" i="24" s="1"/>
  <c r="L127" i="24" s="1"/>
  <c r="E126" i="24"/>
  <c r="G126" i="24" s="1"/>
  <c r="G125" i="24"/>
  <c r="N125" i="24" s="1"/>
  <c r="E123" i="24"/>
  <c r="G123" i="24" s="1"/>
  <c r="E119" i="24"/>
  <c r="G119" i="24" s="1"/>
  <c r="E122" i="24"/>
  <c r="G122" i="24" s="1"/>
  <c r="E121" i="24"/>
  <c r="G121" i="24" s="1"/>
  <c r="E120" i="24"/>
  <c r="G120" i="24" s="1"/>
  <c r="G118" i="24"/>
  <c r="N118" i="24" s="1"/>
  <c r="E116" i="24"/>
  <c r="E114" i="24"/>
  <c r="E113" i="24"/>
  <c r="E115" i="24"/>
  <c r="G112" i="24"/>
  <c r="N112" i="24" s="1"/>
  <c r="E82" i="24"/>
  <c r="G82" i="24" s="1"/>
  <c r="E78" i="24"/>
  <c r="E77" i="24"/>
  <c r="E76" i="24"/>
  <c r="E45" i="24"/>
  <c r="G45" i="24" s="1"/>
  <c r="E43" i="24"/>
  <c r="G43" i="24" s="1"/>
  <c r="N43" i="24" s="1"/>
  <c r="E42" i="24"/>
  <c r="G42" i="24" s="1"/>
  <c r="E39" i="24"/>
  <c r="G39" i="24" s="1"/>
  <c r="E38" i="24"/>
  <c r="G38" i="24" s="1"/>
  <c r="J38" i="24" s="1"/>
  <c r="L38" i="24" s="1"/>
  <c r="E37" i="24"/>
  <c r="G37" i="24" s="1"/>
  <c r="N37" i="24" s="1"/>
  <c r="E41" i="24"/>
  <c r="G41" i="24" s="1"/>
  <c r="N41" i="24" s="1"/>
  <c r="E54" i="24"/>
  <c r="G54" i="24" s="1"/>
  <c r="J54" i="24" s="1"/>
  <c r="L54" i="24" s="1"/>
  <c r="E51" i="24"/>
  <c r="E33" i="24"/>
  <c r="G33" i="24" s="1"/>
  <c r="J33" i="24" s="1"/>
  <c r="L33" i="24" s="1"/>
  <c r="E31" i="24"/>
  <c r="G31" i="24" s="1"/>
  <c r="N31" i="24" s="1"/>
  <c r="E30" i="24"/>
  <c r="G30" i="24" s="1"/>
  <c r="J30" i="24" s="1"/>
  <c r="L30" i="24" s="1"/>
  <c r="E28" i="24"/>
  <c r="G28" i="24" s="1"/>
  <c r="E27" i="24"/>
  <c r="G27" i="24" s="1"/>
  <c r="N27" i="24" s="1"/>
  <c r="E25" i="24"/>
  <c r="G25" i="24" s="1"/>
  <c r="J25" i="24" s="1"/>
  <c r="L25" i="24" s="1"/>
  <c r="E24" i="24"/>
  <c r="G24" i="24" s="1"/>
  <c r="E21" i="24"/>
  <c r="E19" i="24"/>
  <c r="E18" i="24"/>
  <c r="E17" i="24"/>
  <c r="E81" i="24" s="1"/>
  <c r="N130" i="24" l="1"/>
  <c r="O130" i="24" s="1"/>
  <c r="N129" i="24"/>
  <c r="O129" i="24" s="1"/>
  <c r="N126" i="24"/>
  <c r="J126" i="24"/>
  <c r="L126" i="24" s="1"/>
  <c r="N128" i="24"/>
  <c r="J128" i="24"/>
  <c r="L128" i="24" s="1"/>
  <c r="J125" i="24"/>
  <c r="L125" i="24" s="1"/>
  <c r="O125" i="24" s="1"/>
  <c r="N127" i="24"/>
  <c r="O127" i="24" s="1"/>
  <c r="N119" i="24"/>
  <c r="J119" i="24"/>
  <c r="L119" i="24" s="1"/>
  <c r="J121" i="24"/>
  <c r="L121" i="24" s="1"/>
  <c r="N121" i="24"/>
  <c r="N123" i="24"/>
  <c r="J123" i="24"/>
  <c r="L123" i="24" s="1"/>
  <c r="N122" i="24"/>
  <c r="J122" i="24"/>
  <c r="L122" i="24" s="1"/>
  <c r="J120" i="24"/>
  <c r="L120" i="24" s="1"/>
  <c r="N120" i="24"/>
  <c r="J118" i="24"/>
  <c r="L118" i="24" s="1"/>
  <c r="O118" i="24" s="1"/>
  <c r="J112" i="24"/>
  <c r="L112" i="24" s="1"/>
  <c r="O112" i="24" s="1"/>
  <c r="E83" i="24"/>
  <c r="E86" i="24" s="1"/>
  <c r="N82" i="24"/>
  <c r="J82" i="24"/>
  <c r="L82" i="24" s="1"/>
  <c r="J39" i="24"/>
  <c r="L39" i="24" s="1"/>
  <c r="N39" i="24"/>
  <c r="N42" i="24"/>
  <c r="J42" i="24"/>
  <c r="L42" i="24" s="1"/>
  <c r="J45" i="24"/>
  <c r="L45" i="24" s="1"/>
  <c r="N45" i="24"/>
  <c r="J41" i="24"/>
  <c r="L41" i="24" s="1"/>
  <c r="O41" i="24" s="1"/>
  <c r="J43" i="24"/>
  <c r="L43" i="24" s="1"/>
  <c r="O43" i="24" s="1"/>
  <c r="N38" i="24"/>
  <c r="O38" i="24" s="1"/>
  <c r="J37" i="24"/>
  <c r="L37" i="24" s="1"/>
  <c r="O37" i="24" s="1"/>
  <c r="N54" i="24"/>
  <c r="O54" i="24" s="1"/>
  <c r="J28" i="24"/>
  <c r="L28" i="24" s="1"/>
  <c r="N28" i="24"/>
  <c r="N33" i="24"/>
  <c r="O33" i="24" s="1"/>
  <c r="J31" i="24"/>
  <c r="L31" i="24" s="1"/>
  <c r="O31" i="24" s="1"/>
  <c r="N25" i="24"/>
  <c r="O25" i="24" s="1"/>
  <c r="N30" i="24"/>
  <c r="O30" i="24" s="1"/>
  <c r="N24" i="24"/>
  <c r="J24" i="24"/>
  <c r="L24" i="24" s="1"/>
  <c r="J27" i="24"/>
  <c r="L27" i="24" s="1"/>
  <c r="O27" i="24" s="1"/>
  <c r="L174" i="24"/>
  <c r="A174" i="24"/>
  <c r="G100" i="24"/>
  <c r="N100" i="24" s="1"/>
  <c r="G99" i="24"/>
  <c r="N99" i="24" s="1"/>
  <c r="G94" i="24"/>
  <c r="E96" i="24" s="1"/>
  <c r="G91" i="24"/>
  <c r="J91" i="24" s="1"/>
  <c r="L91" i="24" s="1"/>
  <c r="G101" i="24"/>
  <c r="E103" i="24" s="1"/>
  <c r="J101" i="24" l="1"/>
  <c r="L101" i="24" s="1"/>
  <c r="N94" i="24"/>
  <c r="O122" i="24"/>
  <c r="O126" i="24"/>
  <c r="O128" i="24"/>
  <c r="O119" i="24"/>
  <c r="O121" i="24"/>
  <c r="O120" i="24"/>
  <c r="O123" i="24"/>
  <c r="O82" i="24"/>
  <c r="O42" i="24"/>
  <c r="O39" i="24"/>
  <c r="O45" i="24"/>
  <c r="O28" i="24"/>
  <c r="O24" i="24"/>
  <c r="N91" i="24"/>
  <c r="O91" i="24" s="1"/>
  <c r="N101" i="24"/>
  <c r="G103" i="24"/>
  <c r="J103" i="24" s="1"/>
  <c r="L103" i="24" s="1"/>
  <c r="G96" i="24"/>
  <c r="J99" i="24"/>
  <c r="L99" i="24" s="1"/>
  <c r="O99" i="24" s="1"/>
  <c r="J100" i="24"/>
  <c r="L100" i="24" s="1"/>
  <c r="J94" i="24"/>
  <c r="L94" i="24" s="1"/>
  <c r="O100" i="24" l="1"/>
  <c r="O101" i="24"/>
  <c r="O94" i="24"/>
  <c r="N103" i="24"/>
  <c r="O103" i="24" s="1"/>
  <c r="N96" i="24"/>
  <c r="J96" i="24"/>
  <c r="L96" i="24" s="1"/>
  <c r="O96" i="24" l="1"/>
  <c r="G142" i="24"/>
  <c r="J142" i="24" s="1"/>
  <c r="L142" i="24" s="1"/>
  <c r="G141" i="24"/>
  <c r="J141" i="24" s="1"/>
  <c r="L141" i="24" s="1"/>
  <c r="G114" i="24"/>
  <c r="J114" i="24" s="1"/>
  <c r="L114" i="24" s="1"/>
  <c r="G111" i="24"/>
  <c r="N111" i="24" s="1"/>
  <c r="G74" i="24"/>
  <c r="N74" i="24" s="1"/>
  <c r="G73" i="24"/>
  <c r="N73" i="24" s="1"/>
  <c r="G72" i="24"/>
  <c r="J72" i="24" s="1"/>
  <c r="L72" i="24" s="1"/>
  <c r="G71" i="24"/>
  <c r="J71" i="24" s="1"/>
  <c r="L71" i="24" s="1"/>
  <c r="G69" i="24"/>
  <c r="J69" i="24" s="1"/>
  <c r="L69" i="24" s="1"/>
  <c r="G68" i="24"/>
  <c r="N68" i="24" s="1"/>
  <c r="G67" i="24"/>
  <c r="N67" i="24" s="1"/>
  <c r="G66" i="24"/>
  <c r="N66" i="24" s="1"/>
  <c r="G55" i="24"/>
  <c r="N55" i="24" s="1"/>
  <c r="G52" i="24"/>
  <c r="N52" i="24" s="1"/>
  <c r="G50" i="24"/>
  <c r="N50" i="24" s="1"/>
  <c r="G49" i="24"/>
  <c r="J49" i="24" s="1"/>
  <c r="L49" i="24" s="1"/>
  <c r="G48" i="24"/>
  <c r="N48" i="24" s="1"/>
  <c r="G116" i="24"/>
  <c r="J116" i="24" s="1"/>
  <c r="L116" i="24" s="1"/>
  <c r="G113" i="24"/>
  <c r="J113" i="24" s="1"/>
  <c r="L113" i="24" s="1"/>
  <c r="G115" i="24"/>
  <c r="G81" i="24"/>
  <c r="N81" i="24" s="1"/>
  <c r="G51" i="24"/>
  <c r="J51" i="24" s="1"/>
  <c r="L51" i="24" s="1"/>
  <c r="G53" i="24"/>
  <c r="N53" i="24" s="1"/>
  <c r="G21" i="24"/>
  <c r="N141" i="24" l="1"/>
  <c r="O141" i="24" s="1"/>
  <c r="N115" i="24"/>
  <c r="J115" i="24"/>
  <c r="L115" i="24" s="1"/>
  <c r="J21" i="24"/>
  <c r="L21" i="24" s="1"/>
  <c r="N21" i="24"/>
  <c r="N113" i="24"/>
  <c r="O113" i="24" s="1"/>
  <c r="J52" i="24"/>
  <c r="L52" i="24" s="1"/>
  <c r="O52" i="24" s="1"/>
  <c r="N72" i="24"/>
  <c r="O72" i="24" s="1"/>
  <c r="J55" i="24"/>
  <c r="L55" i="24" s="1"/>
  <c r="O55" i="24" s="1"/>
  <c r="J68" i="24"/>
  <c r="L68" i="24" s="1"/>
  <c r="O68" i="24" s="1"/>
  <c r="J73" i="24"/>
  <c r="L73" i="24" s="1"/>
  <c r="O73" i="24" s="1"/>
  <c r="J48" i="24"/>
  <c r="L48" i="24" s="1"/>
  <c r="O48" i="24" s="1"/>
  <c r="J66" i="24"/>
  <c r="L66" i="24" s="1"/>
  <c r="O66" i="24" s="1"/>
  <c r="N114" i="24"/>
  <c r="O114" i="24" s="1"/>
  <c r="J53" i="24"/>
  <c r="L53" i="24" s="1"/>
  <c r="O53" i="24" s="1"/>
  <c r="J81" i="24"/>
  <c r="L81" i="24" s="1"/>
  <c r="O81" i="24" s="1"/>
  <c r="N51" i="24"/>
  <c r="O51" i="24" s="1"/>
  <c r="J74" i="24"/>
  <c r="L74" i="24" s="1"/>
  <c r="O74" i="24" s="1"/>
  <c r="J50" i="24"/>
  <c r="L50" i="24" s="1"/>
  <c r="O50" i="24" s="1"/>
  <c r="N71" i="24"/>
  <c r="O71" i="24" s="1"/>
  <c r="N49" i="24"/>
  <c r="O49" i="24" s="1"/>
  <c r="N69" i="24"/>
  <c r="O69" i="24" s="1"/>
  <c r="N116" i="24"/>
  <c r="O116" i="24" s="1"/>
  <c r="N142" i="24"/>
  <c r="O142" i="24" s="1"/>
  <c r="J111" i="24"/>
  <c r="L111" i="24" s="1"/>
  <c r="O111" i="24" s="1"/>
  <c r="J67" i="24"/>
  <c r="L67" i="24" s="1"/>
  <c r="O67" i="24" s="1"/>
  <c r="G18" i="24"/>
  <c r="N18" i="24" s="1"/>
  <c r="G19" i="24"/>
  <c r="N19" i="24" s="1"/>
  <c r="G17" i="24"/>
  <c r="G77" i="24"/>
  <c r="J77" i="24" s="1"/>
  <c r="L77" i="24" s="1"/>
  <c r="G78" i="24"/>
  <c r="N78" i="24" s="1"/>
  <c r="L135" i="24"/>
  <c r="L107" i="24"/>
  <c r="L62" i="24"/>
  <c r="O21" i="24" l="1"/>
  <c r="O115" i="24"/>
  <c r="G76" i="24"/>
  <c r="N76" i="24" s="1"/>
  <c r="J78" i="24"/>
  <c r="L78" i="24" s="1"/>
  <c r="O78" i="24" s="1"/>
  <c r="J19" i="24"/>
  <c r="L19" i="24" s="1"/>
  <c r="O19" i="24" s="1"/>
  <c r="J18" i="24"/>
  <c r="L18" i="24" s="1"/>
  <c r="O18" i="24" s="1"/>
  <c r="J17" i="24"/>
  <c r="L17" i="24" s="1"/>
  <c r="N17" i="24"/>
  <c r="N77" i="24"/>
  <c r="O77" i="24" s="1"/>
  <c r="G86" i="24"/>
  <c r="M13" i="24"/>
  <c r="L13" i="24"/>
  <c r="G12" i="24"/>
  <c r="J12" i="24" s="1"/>
  <c r="L12" i="24" s="1"/>
  <c r="G11" i="24"/>
  <c r="J11" i="24" s="1"/>
  <c r="L11" i="24" s="1"/>
  <c r="G10" i="24"/>
  <c r="J10" i="24" s="1"/>
  <c r="L10" i="24" s="1"/>
  <c r="G9" i="24"/>
  <c r="N9" i="24" s="1"/>
  <c r="G8" i="24"/>
  <c r="J8" i="24" s="1"/>
  <c r="L8" i="24" s="1"/>
  <c r="G7" i="24"/>
  <c r="N7" i="24" s="1"/>
  <c r="A7" i="24"/>
  <c r="A8" i="24" l="1"/>
  <c r="P135" i="24"/>
  <c r="P174" i="24"/>
  <c r="N86" i="24"/>
  <c r="J86" i="24"/>
  <c r="L86" i="24" s="1"/>
  <c r="J76" i="24"/>
  <c r="L76" i="24" s="1"/>
  <c r="O76" i="24" s="1"/>
  <c r="O17" i="24"/>
  <c r="P62" i="24" s="1"/>
  <c r="G83" i="24"/>
  <c r="N8" i="24"/>
  <c r="O8" i="24" s="1"/>
  <c r="N11" i="24"/>
  <c r="O11" i="24" s="1"/>
  <c r="J7" i="24"/>
  <c r="L7" i="24" s="1"/>
  <c r="N12" i="24"/>
  <c r="O12" i="24" s="1"/>
  <c r="J9" i="24"/>
  <c r="L9" i="24" s="1"/>
  <c r="O9" i="24" s="1"/>
  <c r="N10" i="24"/>
  <c r="A9" i="24" l="1"/>
  <c r="O86" i="24"/>
  <c r="N83" i="24"/>
  <c r="N175" i="24" s="1"/>
  <c r="J83" i="24"/>
  <c r="L83" i="24" s="1"/>
  <c r="L175" i="24" s="1"/>
  <c r="O7" i="24"/>
  <c r="O10" i="24"/>
  <c r="A10" i="24" l="1"/>
  <c r="A11" i="24" s="1"/>
  <c r="A12" i="24"/>
  <c r="A17" i="24" s="1"/>
  <c r="O83" i="24"/>
  <c r="P107" i="24" s="1"/>
  <c r="P175" i="24" s="1"/>
  <c r="P13" i="24"/>
  <c r="O175" i="24" l="1"/>
  <c r="P178" i="24"/>
  <c r="P176" i="24"/>
  <c r="P177" i="24"/>
  <c r="P179" i="24" l="1"/>
  <c r="F19" i="13" l="1"/>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O14" i="13" s="1"/>
  <c r="F10" i="13"/>
  <c r="I10" i="13" s="1"/>
  <c r="N9" i="13"/>
  <c r="L9" i="13"/>
  <c r="F9" i="13"/>
  <c r="I9" i="13" s="1"/>
  <c r="I6" i="13"/>
  <c r="F18" i="12"/>
  <c r="D17" i="12"/>
  <c r="F17" i="12" s="1"/>
  <c r="F16" i="12"/>
  <c r="F15" i="12"/>
  <c r="D14" i="12"/>
  <c r="F14" i="12" s="1"/>
  <c r="F13" i="12"/>
  <c r="F12" i="12"/>
  <c r="D11" i="12"/>
  <c r="F11" i="12" s="1"/>
  <c r="D10" i="12"/>
  <c r="F10" i="12" s="1"/>
  <c r="D9" i="12"/>
  <c r="F9" i="12"/>
  <c r="F6" i="12"/>
  <c r="N18" i="13" l="1"/>
  <c r="N14" i="13"/>
  <c r="P14" i="13" s="1"/>
  <c r="F20" i="12"/>
  <c r="I21" i="13"/>
  <c r="N15" i="13"/>
  <c r="I22" i="13" l="1"/>
  <c r="I23" i="13" s="1"/>
</calcChain>
</file>

<file path=xl/sharedStrings.xml><?xml version="1.0" encoding="utf-8"?>
<sst xmlns="http://schemas.openxmlformats.org/spreadsheetml/2006/main" count="591" uniqueCount="224">
  <si>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</si>
  <si>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</si>
  <si>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</si>
  <si>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</si>
  <si>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</si>
  <si>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</si>
  <si>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</si>
  <si>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</si>
  <si>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</si>
  <si>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</si>
  <si>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</si>
  <si>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</si>
  <si>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</si>
  <si>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</si>
  <si>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</si>
  <si>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</si>
  <si>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</si>
  <si>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</si>
  <si>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</si>
  <si>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</si>
  <si>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</si>
  <si>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</si>
  <si>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</si>
  <si>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</si>
  <si>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</si>
  <si>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</si>
  <si>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</si>
  <si>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</si>
  <si>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</si>
  <si>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</si>
  <si>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</si>
  <si>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</si>
  <si>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</si>
  <si>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</si>
  <si>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</si>
  <si>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</si>
  <si>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</si>
  <si>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</si>
  <si>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</si>
  <si>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</si>
  <si>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</si>
  <si>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</si>
  <si>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</si>
  <si>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</si>
  <si>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</si>
  <si>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</si>
  <si>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</si>
  <si>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</si>
  <si>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</si>
  <si>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</si>
  <si>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</si>
  <si>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</si>
  <si>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</si>
  <si>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</si>
  <si>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</si>
  <si>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</si>
  <si>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</si>
  <si>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</si>
  <si>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</si>
  <si>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</si>
  <si>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</si>
  <si>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</si>
  <si>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</si>
  <si>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</si>
  <si>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</si>
  <si>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</si>
  <si>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</si>
  <si>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</si>
  <si>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</si>
  <si>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</si>
  <si>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</si>
  <si>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</si>
  <si>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</si>
  <si>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</si>
  <si>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</si>
  <si>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</si>
  <si>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</si>
  <si>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</si>
  <si>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</si>
  <si>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</si>
  <si>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</si>
  <si>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</si>
  <si>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</si>
  <si>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</si>
  <si>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</si>
  <si>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</si>
  <si>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</si>
  <si>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</si>
  <si>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</si>
  <si>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</si>
  <si>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</si>
  <si>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</si>
  <si>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</si>
  <si>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</si>
  <si>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</si>
  <si>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</si>
  <si>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</si>
  <si>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</si>
  <si>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</si>
  <si>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</si>
  <si>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</si>
  <si>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</si>
  <si>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</si>
  <si>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</si>
  <si>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</si>
  <si>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</si>
  <si>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</si>
  <si>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</si>
  <si>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</si>
  <si>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</si>
  <si>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</si>
  <si>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</si>
  <si>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</si>
  <si>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</si>
  <si>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TOTAL LABOR HOURS</t>
  </si>
  <si>
    <t>PER HOUR LABOR RATE</t>
  </si>
  <si>
    <t>TOTAL LABOR COST</t>
  </si>
  <si>
    <t>UNIT MATERIAL COST</t>
  </si>
  <si>
    <t>TOTAL MATERIAL COST</t>
  </si>
  <si>
    <t>ITEM COST</t>
  </si>
  <si>
    <t>SF</t>
  </si>
  <si>
    <t>Storm Sewer</t>
  </si>
  <si>
    <t xml:space="preserve">DIVISION 33 — UTILITIES </t>
  </si>
  <si>
    <t>DIVISION 31 — EARTHWORK</t>
  </si>
  <si>
    <t>DIVISION 32 — EXTERIOR IMPROVEMENTS</t>
  </si>
  <si>
    <t xml:space="preserve">Formwork for cont. Footing </t>
  </si>
  <si>
    <r>
      <t xml:space="preserve">Vapor Barrier 
</t>
    </r>
    <r>
      <rPr>
        <sz val="12"/>
        <color rgb="FFFF0000"/>
        <rFont val="Calibri"/>
        <family val="2"/>
        <scheme val="minor"/>
      </rPr>
      <t>10 Mil Assumed</t>
    </r>
  </si>
  <si>
    <t>4'' Porous Fill (ABC)</t>
  </si>
  <si>
    <t xml:space="preserve">Formwork </t>
  </si>
  <si>
    <t xml:space="preserve">Earthwork for Utilities </t>
  </si>
  <si>
    <t xml:space="preserve">Earthwork for Foundation </t>
  </si>
  <si>
    <t xml:space="preserve">1/8''x1'' Tooled control joints </t>
  </si>
  <si>
    <t xml:space="preserve">Subbase compaction </t>
  </si>
  <si>
    <t>S1.1</t>
  </si>
  <si>
    <t xml:space="preserve">Grading </t>
  </si>
  <si>
    <r>
      <t>6" Top Soil Removal
-</t>
    </r>
    <r>
      <rPr>
        <b/>
        <sz val="12"/>
        <color theme="1"/>
        <rFont val="Calibri"/>
        <family val="2"/>
        <scheme val="minor"/>
      </rPr>
      <t>We Assumed 6" Top Soil Stripping, Please Confirm If Not Required</t>
    </r>
  </si>
  <si>
    <r>
      <t xml:space="preserve">Haul Away Top Soil Striping </t>
    </r>
    <r>
      <rPr>
        <b/>
        <sz val="12"/>
        <color theme="1"/>
        <rFont val="Calibri"/>
        <family val="2"/>
        <scheme val="minor"/>
      </rPr>
      <t>(14 CY/LOAD)</t>
    </r>
  </si>
  <si>
    <t xml:space="preserve">Cut for mass grading as per proposed &amp; existing contours </t>
  </si>
  <si>
    <t>Fill for mass grading  as per proposed &amp; existing contours</t>
  </si>
  <si>
    <t>Net Fill</t>
  </si>
  <si>
    <r>
      <t xml:space="preserve">Loads to be Imported </t>
    </r>
    <r>
      <rPr>
        <b/>
        <sz val="12"/>
        <color theme="1"/>
        <rFont val="Calibri"/>
        <family val="2"/>
        <scheme val="minor"/>
      </rPr>
      <t>(14 CY/LOAD)</t>
    </r>
  </si>
  <si>
    <t>• For soil import I have assumed (14 CY/LOAD). Please verify.</t>
  </si>
  <si>
    <t>CY</t>
  </si>
  <si>
    <t>LOADS</t>
  </si>
  <si>
    <t>LBS</t>
  </si>
  <si>
    <t>Pipes:</t>
  </si>
  <si>
    <t>1'-4''x2' Grade Beam (235 LF)</t>
  </si>
  <si>
    <t>(2) #5 Cont. T&amp;B</t>
  </si>
  <si>
    <t xml:space="preserve">#3 Ties @ 3' O.C </t>
  </si>
  <si>
    <t>3'x3'x1' SF-3 Pad Footing (4 EA)</t>
  </si>
  <si>
    <t>2'-6''x2'-6''x1' SF-2 Pad Footing (4 EA)</t>
  </si>
  <si>
    <t>3'-6''x3'-6''x1' SF-4 Pad Footing (4 EA)</t>
  </si>
  <si>
    <t>(3) #5 E.W</t>
  </si>
  <si>
    <t>(4) #5 E.W</t>
  </si>
  <si>
    <t xml:space="preserve">6x6-6/6 WWF </t>
  </si>
  <si>
    <t xml:space="preserve">6'' Concrete Slab on Grade </t>
  </si>
  <si>
    <t>#5 Hairpin (20' Cut Length) (5 EA)</t>
  </si>
  <si>
    <t>3/S1.1</t>
  </si>
  <si>
    <r>
      <t xml:space="preserve">1/8''x2'' Sawed Control Joints
</t>
    </r>
    <r>
      <rPr>
        <sz val="12"/>
        <color rgb="FFFF0000"/>
        <rFont val="Calibri"/>
        <family val="2"/>
        <scheme val="minor"/>
      </rPr>
      <t>Fill joints w/ Sonneborn SL-1</t>
    </r>
  </si>
  <si>
    <t>5/S1.1</t>
  </si>
  <si>
    <t>2/S1.1</t>
  </si>
  <si>
    <t>1'-4''X1'-4''x1'-6'' Concrete Pier (4 EA)</t>
  </si>
  <si>
    <t>2'X1'-4''x1'-6'' Concrete Pier (8 EA)</t>
  </si>
  <si>
    <t xml:space="preserve">#3 Ties @ 12'' O.C </t>
  </si>
  <si>
    <t>(6) #6 Vert.</t>
  </si>
  <si>
    <t xml:space="preserve">(4) #6 Vert. </t>
  </si>
  <si>
    <t>Excavation for 36'' RCP Pipe</t>
  </si>
  <si>
    <t>Native Backfill for 36'' RCP Pipe</t>
  </si>
  <si>
    <r>
      <t xml:space="preserve">Pipe Zone Backfill for 36'' RCP Pipe
</t>
    </r>
    <r>
      <rPr>
        <sz val="12"/>
        <color rgb="FFFF0000"/>
        <rFont val="Calibri"/>
        <family val="2"/>
        <scheme val="minor"/>
      </rPr>
      <t xml:space="preserve">ALDOT #78 Crushed Stone </t>
    </r>
  </si>
  <si>
    <r>
      <t xml:space="preserve">Bedding for 36'' RCP Pipe
</t>
    </r>
    <r>
      <rPr>
        <sz val="12"/>
        <color rgb="FFFF0000"/>
        <rFont val="Calibri"/>
        <family val="2"/>
        <scheme val="minor"/>
      </rPr>
      <t xml:space="preserve">ALDOT #78 Crushed Stone </t>
    </r>
  </si>
  <si>
    <t>Excavation for 18'' HDPE Pipe</t>
  </si>
  <si>
    <t>Native Backfill for 18'' HDPE Pipe</t>
  </si>
  <si>
    <r>
      <t xml:space="preserve">Pipe Zone Backfill for 18'' HDPE Pipe
</t>
    </r>
    <r>
      <rPr>
        <sz val="12"/>
        <color rgb="FFFF0000"/>
        <rFont val="Calibri"/>
        <family val="2"/>
        <scheme val="minor"/>
      </rPr>
      <t xml:space="preserve">ALDOT #78 Crushed Stone </t>
    </r>
  </si>
  <si>
    <r>
      <t xml:space="preserve">Bedding for 18'' HDPE Pipe
</t>
    </r>
    <r>
      <rPr>
        <sz val="12"/>
        <color rgb="FFFF0000"/>
        <rFont val="Calibri"/>
        <family val="2"/>
        <scheme val="minor"/>
      </rPr>
      <t xml:space="preserve">ALDOT #78 Crushed Stone </t>
    </r>
  </si>
  <si>
    <t>3'-10''x3'-10''x11' Storm Junction Box</t>
  </si>
  <si>
    <t>5'-4''x5'-4''x11'-4'' Storm Junction Box</t>
  </si>
  <si>
    <t>5'-10''x5'-10''x11'-4'' Storm Junction Box</t>
  </si>
  <si>
    <t xml:space="preserve">Excavation for Grade Beam </t>
  </si>
  <si>
    <t xml:space="preserve">Excavation for Pad Footings </t>
  </si>
  <si>
    <t xml:space="preserve">Native Backfill for Pad Footing </t>
  </si>
  <si>
    <t>5'' Thick concrete Pavement</t>
  </si>
  <si>
    <t>10''x10'' WWM</t>
  </si>
  <si>
    <t xml:space="preserve">4'' ALDOT section 825 B Crushed Aggregate Base Course </t>
  </si>
  <si>
    <t>Formwork (50.44 LF)</t>
  </si>
  <si>
    <t xml:space="preserve">Concrete Flat Work </t>
  </si>
  <si>
    <t>5'' Thick Concrete Driveway</t>
  </si>
  <si>
    <t>Formwork (121.14 LF)</t>
  </si>
  <si>
    <t xml:space="preserve">4'' Thick Concrete Slab </t>
  </si>
  <si>
    <t>Formwork (31.5 LF)</t>
  </si>
  <si>
    <t>C.1</t>
  </si>
  <si>
    <t>36'' RCP Pipe</t>
  </si>
  <si>
    <t>18'' HDPE Pipe</t>
  </si>
  <si>
    <r>
      <t xml:space="preserve">Storm Junction Box :
</t>
    </r>
    <r>
      <rPr>
        <b/>
        <sz val="12"/>
        <color rgb="FFFF0000"/>
        <rFont val="Calibri"/>
        <family val="2"/>
        <scheme val="minor"/>
      </rPr>
      <t xml:space="preserve">See SS on right for construction details </t>
    </r>
  </si>
  <si>
    <r>
      <t xml:space="preserve">Clearing and Grubbing
</t>
    </r>
    <r>
      <rPr>
        <b/>
        <sz val="12"/>
        <color theme="1"/>
        <rFont val="Calibri"/>
        <family val="2"/>
        <scheme val="minor"/>
      </rPr>
      <t>Total Area: 9770 SF</t>
    </r>
  </si>
  <si>
    <r>
      <t xml:space="preserve">Grade Beams 
</t>
    </r>
    <r>
      <rPr>
        <b/>
        <sz val="12"/>
        <color rgb="FFFF0000"/>
        <rFont val="Calibri"/>
        <family val="2"/>
        <scheme val="minor"/>
      </rPr>
      <t>3000 PSI</t>
    </r>
  </si>
  <si>
    <r>
      <t xml:space="preserve">Pad Footing 
</t>
    </r>
    <r>
      <rPr>
        <b/>
        <sz val="12"/>
        <color rgb="FFFF0000"/>
        <rFont val="Calibri"/>
        <family val="2"/>
        <scheme val="minor"/>
      </rPr>
      <t>3000 PSI</t>
    </r>
  </si>
  <si>
    <r>
      <t xml:space="preserve">Concrete Piers
</t>
    </r>
    <r>
      <rPr>
        <b/>
        <sz val="12"/>
        <color rgb="FFFF0000"/>
        <rFont val="Calibri"/>
        <family val="2"/>
        <scheme val="minor"/>
      </rPr>
      <t>3000 PSI</t>
    </r>
  </si>
  <si>
    <r>
      <t xml:space="preserve">Slab
</t>
    </r>
    <r>
      <rPr>
        <b/>
        <sz val="12"/>
        <color rgb="FFFF0000"/>
        <rFont val="Calibri"/>
        <family val="2"/>
        <scheme val="minor"/>
      </rPr>
      <t>4000 PSI</t>
    </r>
  </si>
  <si>
    <t>8'' Thick Concrete Top Slab</t>
  </si>
  <si>
    <t xml:space="preserve">8'' Thick Concrete Base Slab </t>
  </si>
  <si>
    <t xml:space="preserve">6'' Thick concrete Walls </t>
  </si>
  <si>
    <t>#5 @ 12'' O.C E.W for slabs &amp; Walls</t>
  </si>
  <si>
    <t>Grout @ Pipe Invert</t>
  </si>
  <si>
    <t>3'-10''x3'-10''x11' Storm Junction Box (1 EA)</t>
  </si>
  <si>
    <t>5'-4''x5'-4''x11'-4'' Storm Junction Box (2 EA)</t>
  </si>
  <si>
    <t>5'-10''x5'-10''x11'-4'' Storm Junction Box (1 EA)</t>
  </si>
  <si>
    <t xml:space="preserve">Manhole Steps @ 18'' O.C </t>
  </si>
  <si>
    <t>Standard Manhole Ring &amp; Cover</t>
  </si>
  <si>
    <t xml:space="preserve">Formwork for storm junction boxes </t>
  </si>
  <si>
    <t>Misc.</t>
  </si>
  <si>
    <r>
      <t xml:space="preserve">Anchor bolts 
</t>
    </r>
    <r>
      <rPr>
        <sz val="12"/>
        <color rgb="FFFF0000"/>
        <rFont val="Calibri"/>
        <family val="2"/>
        <scheme val="minor"/>
      </rPr>
      <t>Per PEMB mfr.</t>
    </r>
  </si>
  <si>
    <t>Concrete Pump Allowance</t>
  </si>
  <si>
    <t xml:space="preserve">Float Finish </t>
  </si>
  <si>
    <t>Float Finish</t>
  </si>
  <si>
    <t>DIVISION 03 — CONCRETE</t>
  </si>
  <si>
    <t>PROJECT: STORAGE BUILDING AT GADSDEN CITY HS ATHLETIC FIELDS</t>
  </si>
  <si>
    <t>LOCATION: GADSDEN, ALABAMA</t>
  </si>
  <si>
    <t>Soil Hauling</t>
  </si>
  <si>
    <r>
      <t xml:space="preserve">Soil Export 
</t>
    </r>
    <r>
      <rPr>
        <b/>
        <sz val="12"/>
        <color rgb="FFFF0000"/>
        <rFont val="Calibri"/>
        <family val="2"/>
        <scheme val="minor"/>
      </rPr>
      <t>Fluff Factor Applied</t>
    </r>
  </si>
  <si>
    <t>Clearing and Grubbing</t>
  </si>
  <si>
    <t>Top Soil Removal</t>
  </si>
  <si>
    <t>Land Grading</t>
  </si>
  <si>
    <r>
      <t xml:space="preserve">Curing Compound 
</t>
    </r>
    <r>
      <rPr>
        <sz val="12"/>
        <color rgb="FFFF0000"/>
        <rFont val="Calibri"/>
        <family val="2"/>
        <scheme val="minor"/>
      </rPr>
      <t xml:space="preserve">Assumed </t>
    </r>
  </si>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</sst>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
  </numFmts>
  <fonts count="59"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u/>
      <sz val="12"/>
      <color theme="10"/>
      <name val="Arial"/>
      <family val="2"/>
    </font>
    <font>
      <b/>
      <sz val="13"/>
      <name val="Calibri"/>
      <family val="2"/>
      <scheme val="minor"/>
    </font>
    <font>
      <b/>
      <sz val="13"/>
      <color rgb="FFFF0000"/>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3" tint="0.59999389629810485"/>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77">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7" fillId="0" borderId="0"/>
    <xf numFmtId="0" fontId="17"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5" fillId="0" borderId="0"/>
    <xf numFmtId="0" fontId="35" fillId="0" borderId="0"/>
    <xf numFmtId="0" fontId="17" fillId="0" borderId="0"/>
    <xf numFmtId="43" fontId="35" fillId="0" borderId="0" applyFont="0" applyFill="0" applyBorder="0" applyAlignment="0" applyProtection="0"/>
    <xf numFmtId="0" fontId="36" fillId="0" borderId="0"/>
    <xf numFmtId="43" fontId="17" fillId="0" borderId="0" applyFont="0" applyFill="0" applyBorder="0" applyAlignment="0" applyProtection="0"/>
    <xf numFmtId="0" fontId="17" fillId="0" borderId="0"/>
    <xf numFmtId="44" fontId="36" fillId="0" borderId="0" applyFont="0" applyFill="0" applyBorder="0" applyAlignment="0" applyProtection="0"/>
    <xf numFmtId="0" fontId="14" fillId="0" borderId="0"/>
    <xf numFmtId="0" fontId="17" fillId="0" borderId="0"/>
    <xf numFmtId="0" fontId="14" fillId="0" borderId="0"/>
    <xf numFmtId="44" fontId="55" fillId="0" borderId="0" applyFont="0" applyFill="0" applyBorder="0" applyAlignment="0" applyProtection="0"/>
    <xf numFmtId="9" fontId="55" fillId="0" borderId="0" applyFont="0" applyFill="0" applyBorder="0" applyAlignment="0" applyProtection="0"/>
    <xf numFmtId="0" fontId="13" fillId="0" borderId="0"/>
    <xf numFmtId="0" fontId="12" fillId="0" borderId="0"/>
    <xf numFmtId="0" fontId="11" fillId="0" borderId="0"/>
    <xf numFmtId="0" fontId="10" fillId="0" borderId="0"/>
    <xf numFmtId="0" fontId="37" fillId="29" borderId="31" applyBorder="0">
      <alignment horizontal="center" vertical="center" wrapText="1"/>
    </xf>
    <xf numFmtId="0" fontId="17" fillId="23" borderId="7" applyNumberFormat="0" applyFont="0" applyAlignment="0" applyProtection="0"/>
    <xf numFmtId="0" fontId="9" fillId="0" borderId="0"/>
    <xf numFmtId="0" fontId="8" fillId="0" borderId="0"/>
    <xf numFmtId="0" fontId="7" fillId="0" borderId="0"/>
    <xf numFmtId="44" fontId="17" fillId="0" borderId="0" applyFont="0" applyFill="0" applyBorder="0" applyAlignment="0" applyProtection="0"/>
    <xf numFmtId="0" fontId="31" fillId="20" borderId="8" applyNumberFormat="0" applyAlignment="0" applyProtection="0"/>
    <xf numFmtId="0" fontId="56" fillId="0" borderId="0" applyNumberFormat="0" applyFill="0" applyBorder="0" applyAlignment="0" applyProtection="0"/>
    <xf numFmtId="44" fontId="17" fillId="0" borderId="0" applyFont="0" applyFill="0" applyBorder="0" applyAlignment="0" applyProtection="0"/>
    <xf numFmtId="0" fontId="6" fillId="0" borderId="0"/>
    <xf numFmtId="0" fontId="5" fillId="0" borderId="0"/>
    <xf numFmtId="0" fontId="4" fillId="0" borderId="0"/>
    <xf numFmtId="0" fontId="3" fillId="0" borderId="0"/>
    <xf numFmtId="0" fontId="2" fillId="0" borderId="0"/>
    <xf numFmtId="0" fontId="1" fillId="0" borderId="0"/>
    <xf numFmtId="44" fontId="1" fillId="0" borderId="0" applyFont="0" applyFill="0" applyBorder="0" applyAlignment="0" applyProtection="0"/>
    <xf numFmtId="0" fontId="1" fillId="0" borderId="0"/>
  </cellStyleXfs>
  <cellXfs count="203">
    <xf numFmtId="0" fontId="0" fillId="0" borderId="0" xfId="0"/>
    <xf numFmtId="2" fontId="16" fillId="0" borderId="0" xfId="0" applyNumberFormat="1" applyFont="1" applyAlignment="1">
      <alignment horizontal="left" vertical="center"/>
    </xf>
    <xf numFmtId="2" fontId="37" fillId="0" borderId="0" xfId="0" applyNumberFormat="1" applyFont="1" applyAlignment="1">
      <alignment horizontal="left" vertical="center"/>
    </xf>
    <xf numFmtId="2" fontId="37" fillId="0" borderId="0" xfId="0" applyNumberFormat="1" applyFont="1" applyAlignment="1">
      <alignment horizontal="center" vertical="center"/>
    </xf>
    <xf numFmtId="2" fontId="37" fillId="0" borderId="0" xfId="0" applyNumberFormat="1"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165" fontId="37" fillId="0" borderId="0" xfId="0" applyNumberFormat="1" applyFont="1" applyAlignment="1">
      <alignment vertical="center"/>
    </xf>
    <xf numFmtId="2" fontId="37" fillId="0" borderId="0" xfId="0" applyNumberFormat="1" applyFont="1" applyAlignment="1">
      <alignment vertical="center" wrapText="1"/>
    </xf>
    <xf numFmtId="165" fontId="38" fillId="0" borderId="0" xfId="0" applyNumberFormat="1" applyFont="1" applyAlignment="1">
      <alignment horizontal="center" vertical="center"/>
    </xf>
    <xf numFmtId="164" fontId="38" fillId="0" borderId="0" xfId="0" applyNumberFormat="1" applyFont="1" applyAlignment="1">
      <alignment horizontal="center" vertical="center"/>
    </xf>
    <xf numFmtId="0" fontId="39" fillId="0" borderId="0" xfId="0" applyFont="1" applyAlignment="1">
      <alignment horizontal="center" vertical="center" wrapText="1"/>
    </xf>
    <xf numFmtId="0" fontId="37" fillId="0" borderId="12" xfId="0" applyFont="1" applyBorder="1" applyAlignment="1">
      <alignment horizontal="right" vertical="center" wrapText="1"/>
    </xf>
    <xf numFmtId="0" fontId="37" fillId="0" borderId="12" xfId="0" applyFont="1" applyBorder="1" applyAlignment="1">
      <alignment vertical="center"/>
    </xf>
    <xf numFmtId="0" fontId="37" fillId="25" borderId="10" xfId="0" applyFont="1" applyFill="1" applyBorder="1" applyAlignment="1">
      <alignment vertical="center" wrapText="1"/>
    </xf>
    <xf numFmtId="0" fontId="37" fillId="25" borderId="10" xfId="0" applyFont="1" applyFill="1" applyBorder="1" applyAlignment="1">
      <alignment horizontal="center" vertical="center"/>
    </xf>
    <xf numFmtId="165" fontId="37" fillId="25" borderId="10" xfId="0" applyNumberFormat="1" applyFont="1" applyFill="1" applyBorder="1" applyAlignment="1">
      <alignment vertical="center"/>
    </xf>
    <xf numFmtId="2" fontId="16" fillId="0" borderId="0" xfId="0" applyNumberFormat="1" applyFont="1" applyAlignment="1">
      <alignment horizontal="right" vertical="center"/>
    </xf>
    <xf numFmtId="42" fontId="37" fillId="0" borderId="0" xfId="0" applyNumberFormat="1" applyFont="1" applyAlignment="1">
      <alignment horizontal="left" vertical="center"/>
    </xf>
    <xf numFmtId="166" fontId="37" fillId="0" borderId="0" xfId="0" applyNumberFormat="1" applyFont="1" applyAlignment="1">
      <alignment horizontal="left" vertical="center"/>
    </xf>
    <xf numFmtId="2" fontId="37" fillId="0" borderId="0" xfId="0" applyNumberFormat="1" applyFont="1" applyAlignment="1">
      <alignment horizontal="center" vertical="center" wrapText="1"/>
    </xf>
    <xf numFmtId="0" fontId="37" fillId="25" borderId="10" xfId="0" applyFont="1" applyFill="1" applyBorder="1" applyAlignment="1">
      <alignment horizontal="center" vertical="center" wrapText="1"/>
    </xf>
    <xf numFmtId="165" fontId="37" fillId="0" borderId="12" xfId="0" applyNumberFormat="1" applyFont="1" applyBorder="1" applyAlignment="1">
      <alignment horizontal="center" vertical="center"/>
    </xf>
    <xf numFmtId="0" fontId="37" fillId="0" borderId="0" xfId="0" applyFont="1" applyAlignment="1">
      <alignment horizontal="center" vertical="top"/>
    </xf>
    <xf numFmtId="0" fontId="40" fillId="24" borderId="13" xfId="0" applyFont="1" applyFill="1" applyBorder="1" applyAlignment="1">
      <alignment horizontal="center" vertical="top" wrapText="1"/>
    </xf>
    <xf numFmtId="2" fontId="40" fillId="24" borderId="14" xfId="0" applyNumberFormat="1" applyFont="1" applyFill="1" applyBorder="1" applyAlignment="1">
      <alignment horizontal="center" vertical="center" wrapText="1"/>
    </xf>
    <xf numFmtId="0" fontId="40" fillId="24" borderId="14" xfId="0" applyFont="1" applyFill="1" applyBorder="1" applyAlignment="1">
      <alignment horizontal="center" vertical="center" wrapText="1"/>
    </xf>
    <xf numFmtId="0" fontId="40" fillId="24" borderId="15" xfId="0" applyFont="1" applyFill="1" applyBorder="1" applyAlignment="1">
      <alignment horizontal="center" vertical="center" wrapText="1"/>
    </xf>
    <xf numFmtId="0" fontId="37" fillId="0" borderId="17" xfId="0" applyFont="1" applyBorder="1" applyAlignment="1">
      <alignment horizontal="center" vertical="top"/>
    </xf>
    <xf numFmtId="41" fontId="37" fillId="0" borderId="0" xfId="0" applyNumberFormat="1" applyFont="1" applyAlignment="1">
      <alignment horizontal="right" vertical="center"/>
    </xf>
    <xf numFmtId="0" fontId="37" fillId="0" borderId="0" xfId="0" applyFont="1" applyAlignment="1">
      <alignment horizontal="left" vertical="center"/>
    </xf>
    <xf numFmtId="0" fontId="37" fillId="0" borderId="0" xfId="0" applyFont="1" applyAlignment="1">
      <alignment horizontal="left" vertical="center" wrapText="1"/>
    </xf>
    <xf numFmtId="0" fontId="37" fillId="0" borderId="12" xfId="0" applyFont="1" applyBorder="1" applyAlignment="1">
      <alignment horizontal="center" vertical="center"/>
    </xf>
    <xf numFmtId="166" fontId="41" fillId="0" borderId="0" xfId="0" applyNumberFormat="1" applyFont="1" applyAlignment="1">
      <alignment horizontal="left" vertical="center"/>
    </xf>
    <xf numFmtId="0" fontId="41" fillId="0" borderId="0" xfId="0" applyFont="1" applyAlignment="1">
      <alignment vertical="center"/>
    </xf>
    <xf numFmtId="0" fontId="38" fillId="25" borderId="16" xfId="0" quotePrefix="1" applyFont="1" applyFill="1" applyBorder="1" applyAlignment="1">
      <alignment horizontal="center" vertical="top"/>
    </xf>
    <xf numFmtId="0" fontId="38" fillId="0" borderId="11" xfId="0" applyFont="1" applyBorder="1" applyAlignment="1">
      <alignment horizontal="center" vertical="top"/>
    </xf>
    <xf numFmtId="42" fontId="38" fillId="0" borderId="12" xfId="0" applyNumberFormat="1" applyFont="1" applyBorder="1" applyAlignment="1">
      <alignment vertical="center"/>
    </xf>
    <xf numFmtId="166" fontId="42" fillId="0" borderId="0" xfId="0" applyNumberFormat="1" applyFont="1" applyAlignment="1">
      <alignment horizontal="left" vertical="center"/>
    </xf>
    <xf numFmtId="0" fontId="43" fillId="25" borderId="10" xfId="0" applyFont="1" applyFill="1" applyBorder="1" applyAlignment="1">
      <alignment vertical="center" wrapText="1"/>
    </xf>
    <xf numFmtId="41" fontId="44" fillId="0" borderId="0" xfId="0" applyNumberFormat="1" applyFont="1" applyAlignment="1">
      <alignment horizontal="right" vertical="center"/>
    </xf>
    <xf numFmtId="2" fontId="38" fillId="0" borderId="0" xfId="0" applyNumberFormat="1" applyFont="1" applyAlignment="1">
      <alignment vertical="center" wrapText="1"/>
    </xf>
    <xf numFmtId="0" fontId="37" fillId="0" borderId="0" xfId="0" applyFont="1" applyAlignment="1">
      <alignment vertical="center" wrapText="1"/>
    </xf>
    <xf numFmtId="0" fontId="37" fillId="0" borderId="0" xfId="0" applyFont="1" applyAlignment="1">
      <alignment horizontal="left" vertical="top" wrapText="1"/>
    </xf>
    <xf numFmtId="0" fontId="38" fillId="0" borderId="0" xfId="0" applyFont="1" applyAlignment="1">
      <alignment horizontal="left" vertical="center" wrapText="1"/>
    </xf>
    <xf numFmtId="0" fontId="37" fillId="0" borderId="0" xfId="0" applyFont="1" applyAlignment="1">
      <alignment vertical="top" wrapText="1"/>
    </xf>
    <xf numFmtId="0" fontId="38" fillId="0" borderId="0" xfId="0" applyFont="1" applyAlignment="1">
      <alignment vertical="center"/>
    </xf>
    <xf numFmtId="0" fontId="44" fillId="0" borderId="0" xfId="0" applyFont="1" applyAlignment="1">
      <alignment horizontal="left" vertical="center" wrapText="1"/>
    </xf>
    <xf numFmtId="0" fontId="37" fillId="0" borderId="0" xfId="0" quotePrefix="1" applyFont="1" applyAlignment="1">
      <alignment horizontal="left" vertical="center" wrapText="1"/>
    </xf>
    <xf numFmtId="0" fontId="44" fillId="0" borderId="0" xfId="0" applyFont="1" applyAlignment="1">
      <alignment horizontal="justify" vertical="center" wrapText="1"/>
    </xf>
    <xf numFmtId="0" fontId="44" fillId="0" borderId="0" xfId="0" applyFont="1" applyAlignment="1">
      <alignment horizontal="left" vertical="center"/>
    </xf>
    <xf numFmtId="0" fontId="38" fillId="0" borderId="0" xfId="0" applyFont="1" applyAlignment="1">
      <alignment vertical="center" wrapText="1"/>
    </xf>
    <xf numFmtId="2" fontId="53" fillId="0" borderId="0" xfId="0" applyNumberFormat="1" applyFont="1" applyAlignment="1">
      <alignment vertical="center" wrapText="1"/>
    </xf>
    <xf numFmtId="2" fontId="54" fillId="0" borderId="0" xfId="0" applyNumberFormat="1" applyFont="1" applyAlignment="1">
      <alignment vertical="center" wrapText="1"/>
    </xf>
    <xf numFmtId="0" fontId="38" fillId="0" borderId="0" xfId="0" applyFont="1" applyAlignment="1">
      <alignment horizontal="center" vertical="center"/>
    </xf>
    <xf numFmtId="0" fontId="38" fillId="0" borderId="11" xfId="0" applyFont="1" applyBorder="1" applyAlignment="1">
      <alignment horizontal="left" vertical="top"/>
    </xf>
    <xf numFmtId="0" fontId="37" fillId="0" borderId="21" xfId="0" applyFont="1" applyBorder="1" applyAlignment="1">
      <alignment horizontal="center" vertical="top"/>
    </xf>
    <xf numFmtId="0" fontId="38" fillId="0" borderId="0" xfId="0" applyFont="1" applyAlignment="1">
      <alignment horizontal="left" vertical="top"/>
    </xf>
    <xf numFmtId="0" fontId="38" fillId="25" borderId="24" xfId="0" quotePrefix="1" applyFont="1" applyFill="1" applyBorder="1" applyAlignment="1">
      <alignment horizontal="center" vertical="top"/>
    </xf>
    <xf numFmtId="0" fontId="37" fillId="0" borderId="27" xfId="0" applyFont="1" applyBorder="1" applyAlignment="1">
      <alignment horizontal="center" vertical="top"/>
    </xf>
    <xf numFmtId="2" fontId="16" fillId="0" borderId="0" xfId="0" applyNumberFormat="1" applyFont="1" applyAlignment="1">
      <alignment horizontal="left" vertical="top"/>
    </xf>
    <xf numFmtId="2" fontId="37" fillId="0" borderId="0" xfId="0" applyNumberFormat="1" applyFont="1" applyAlignment="1">
      <alignment horizontal="center" vertical="top"/>
    </xf>
    <xf numFmtId="2" fontId="37" fillId="0" borderId="0" xfId="0" applyNumberFormat="1" applyFont="1" applyAlignment="1">
      <alignment horizontal="left" vertical="top"/>
    </xf>
    <xf numFmtId="2" fontId="37" fillId="0" borderId="0" xfId="0" applyNumberFormat="1" applyFont="1" applyAlignment="1">
      <alignment vertical="top"/>
    </xf>
    <xf numFmtId="0" fontId="37" fillId="0" borderId="0" xfId="0" applyFont="1" applyAlignment="1">
      <alignment vertical="top"/>
    </xf>
    <xf numFmtId="2" fontId="16" fillId="0" borderId="0" xfId="0" applyNumberFormat="1" applyFont="1" applyAlignment="1">
      <alignment horizontal="right" vertical="top"/>
    </xf>
    <xf numFmtId="165" fontId="37" fillId="0" borderId="0" xfId="0" applyNumberFormat="1" applyFont="1" applyAlignment="1">
      <alignment vertical="top"/>
    </xf>
    <xf numFmtId="2" fontId="37" fillId="0" borderId="0" xfId="0" applyNumberFormat="1" applyFont="1" applyAlignment="1">
      <alignment vertical="top" wrapText="1"/>
    </xf>
    <xf numFmtId="2" fontId="37" fillId="0" borderId="0" xfId="0" applyNumberFormat="1" applyFont="1" applyAlignment="1">
      <alignment horizontal="center" vertical="top" wrapText="1"/>
    </xf>
    <xf numFmtId="165" fontId="38" fillId="0" borderId="0" xfId="0" applyNumberFormat="1" applyFont="1" applyAlignment="1">
      <alignment horizontal="center" vertical="top"/>
    </xf>
    <xf numFmtId="164" fontId="38" fillId="0" borderId="0" xfId="0" applyNumberFormat="1" applyFont="1" applyAlignment="1">
      <alignment horizontal="center" vertical="top"/>
    </xf>
    <xf numFmtId="2" fontId="40" fillId="24" borderId="14" xfId="0" applyNumberFormat="1" applyFont="1" applyFill="1" applyBorder="1" applyAlignment="1">
      <alignment horizontal="center" vertical="top" wrapText="1"/>
    </xf>
    <xf numFmtId="0" fontId="40" fillId="24" borderId="14" xfId="0" applyFont="1" applyFill="1" applyBorder="1" applyAlignment="1">
      <alignment horizontal="center" vertical="top" wrapText="1"/>
    </xf>
    <xf numFmtId="0" fontId="40" fillId="24" borderId="15" xfId="0" applyFont="1" applyFill="1" applyBorder="1" applyAlignment="1">
      <alignment horizontal="center" vertical="top" wrapText="1"/>
    </xf>
    <xf numFmtId="0" fontId="39" fillId="0" borderId="0" xfId="0" applyFont="1" applyAlignment="1">
      <alignment horizontal="center" vertical="top" wrapText="1"/>
    </xf>
    <xf numFmtId="0" fontId="43" fillId="25" borderId="25" xfId="0" applyFont="1" applyFill="1" applyBorder="1" applyAlignment="1">
      <alignment vertical="top" wrapText="1"/>
    </xf>
    <xf numFmtId="0" fontId="37" fillId="25" borderId="25" xfId="0" applyFont="1" applyFill="1" applyBorder="1" applyAlignment="1">
      <alignment horizontal="center" vertical="top" wrapText="1"/>
    </xf>
    <xf numFmtId="0" fontId="37" fillId="25" borderId="25" xfId="0" applyFont="1" applyFill="1" applyBorder="1" applyAlignment="1">
      <alignment horizontal="center" vertical="top"/>
    </xf>
    <xf numFmtId="0" fontId="37" fillId="25" borderId="25" xfId="0" applyFont="1" applyFill="1" applyBorder="1" applyAlignment="1">
      <alignment vertical="top" wrapText="1"/>
    </xf>
    <xf numFmtId="165" fontId="37" fillId="25" borderId="26" xfId="0" applyNumberFormat="1" applyFont="1" applyFill="1" applyBorder="1" applyAlignment="1">
      <alignment vertical="top"/>
    </xf>
    <xf numFmtId="0" fontId="37" fillId="0" borderId="19" xfId="0" applyFont="1" applyBorder="1" applyAlignment="1">
      <alignment vertical="top"/>
    </xf>
    <xf numFmtId="0" fontId="44" fillId="0" borderId="28" xfId="0" applyFont="1" applyBorder="1" applyAlignment="1">
      <alignment horizontal="justify" vertical="top" wrapText="1"/>
    </xf>
    <xf numFmtId="41" fontId="44" fillId="0" borderId="28" xfId="0" applyNumberFormat="1" applyFont="1" applyBorder="1" applyAlignment="1">
      <alignment horizontal="right" vertical="top"/>
    </xf>
    <xf numFmtId="9" fontId="44" fillId="0" borderId="28" xfId="0" applyNumberFormat="1" applyFont="1" applyBorder="1" applyAlignment="1">
      <alignment horizontal="right" vertical="top"/>
    </xf>
    <xf numFmtId="0" fontId="37" fillId="0" borderId="28" xfId="0" applyFont="1" applyBorder="1" applyAlignment="1">
      <alignment horizontal="center" vertical="top"/>
    </xf>
    <xf numFmtId="166" fontId="37" fillId="0" borderId="28" xfId="0" applyNumberFormat="1" applyFont="1" applyBorder="1" applyAlignment="1">
      <alignment horizontal="left" vertical="top"/>
    </xf>
    <xf numFmtId="42" fontId="37" fillId="0" borderId="29" xfId="0" applyNumberFormat="1" applyFont="1" applyBorder="1" applyAlignment="1">
      <alignment horizontal="left" vertical="top"/>
    </xf>
    <xf numFmtId="0" fontId="37" fillId="0" borderId="0" xfId="0" applyFont="1" applyAlignment="1">
      <alignment horizontal="justify" vertical="top" wrapText="1"/>
    </xf>
    <xf numFmtId="41" fontId="44" fillId="0" borderId="0" xfId="0" applyNumberFormat="1" applyFont="1" applyAlignment="1">
      <alignment horizontal="right" vertical="top"/>
    </xf>
    <xf numFmtId="9" fontId="44" fillId="0" borderId="0" xfId="0" applyNumberFormat="1" applyFont="1" applyAlignment="1">
      <alignment horizontal="right" vertical="top"/>
    </xf>
    <xf numFmtId="166" fontId="37" fillId="0" borderId="0" xfId="0" applyNumberFormat="1" applyFont="1" applyAlignment="1">
      <alignment horizontal="left" vertical="top"/>
    </xf>
    <xf numFmtId="42" fontId="37" fillId="0" borderId="20" xfId="0" applyNumberFormat="1" applyFont="1" applyBorder="1" applyAlignment="1">
      <alignment horizontal="left" vertical="top"/>
    </xf>
    <xf numFmtId="0" fontId="37" fillId="0" borderId="0" xfId="0" quotePrefix="1" applyFont="1" applyAlignment="1">
      <alignment horizontal="justify" vertical="top" wrapText="1"/>
    </xf>
    <xf numFmtId="0" fontId="44" fillId="0" borderId="0" xfId="0" applyFont="1" applyAlignment="1">
      <alignment horizontal="left" vertical="top"/>
    </xf>
    <xf numFmtId="0" fontId="41" fillId="0" borderId="19" xfId="0" applyFont="1" applyBorder="1" applyAlignment="1">
      <alignment vertical="top"/>
    </xf>
    <xf numFmtId="0" fontId="41" fillId="0" borderId="0" xfId="0" applyFont="1" applyAlignment="1">
      <alignment vertical="top"/>
    </xf>
    <xf numFmtId="41" fontId="37" fillId="0" borderId="0" xfId="0" applyNumberFormat="1" applyFont="1" applyAlignment="1">
      <alignment horizontal="right" vertical="top"/>
    </xf>
    <xf numFmtId="0" fontId="44" fillId="0" borderId="0" xfId="0" applyFont="1" applyAlignment="1">
      <alignment horizontal="justify" vertical="top" wrapText="1"/>
    </xf>
    <xf numFmtId="0" fontId="44" fillId="0" borderId="22" xfId="0" applyFont="1" applyBorder="1" applyAlignment="1">
      <alignment horizontal="justify" vertical="top" wrapText="1"/>
    </xf>
    <xf numFmtId="41" fontId="37" fillId="0" borderId="22" xfId="0" applyNumberFormat="1" applyFont="1" applyBorder="1" applyAlignment="1">
      <alignment horizontal="right" vertical="top"/>
    </xf>
    <xf numFmtId="9" fontId="37" fillId="0" borderId="22" xfId="0" applyNumberFormat="1" applyFont="1" applyBorder="1" applyAlignment="1">
      <alignment horizontal="right" vertical="top"/>
    </xf>
    <xf numFmtId="41" fontId="44" fillId="0" borderId="22" xfId="0" applyNumberFormat="1" applyFont="1" applyBorder="1" applyAlignment="1">
      <alignment horizontal="right" vertical="top"/>
    </xf>
    <xf numFmtId="0" fontId="37" fillId="0" borderId="22" xfId="0" applyFont="1" applyBorder="1" applyAlignment="1">
      <alignment horizontal="center" vertical="top"/>
    </xf>
    <xf numFmtId="166" fontId="37" fillId="0" borderId="22" xfId="0" applyNumberFormat="1" applyFont="1" applyBorder="1" applyAlignment="1">
      <alignment horizontal="left" vertical="top"/>
    </xf>
    <xf numFmtId="42" fontId="37" fillId="0" borderId="23" xfId="0" applyNumberFormat="1" applyFont="1" applyBorder="1" applyAlignment="1">
      <alignment horizontal="left" vertical="top"/>
    </xf>
    <xf numFmtId="42" fontId="37" fillId="0" borderId="0" xfId="0" applyNumberFormat="1" applyFont="1" applyAlignment="1">
      <alignment horizontal="left" vertical="top"/>
    </xf>
    <xf numFmtId="0" fontId="37" fillId="0" borderId="12" xfId="0" applyFont="1" applyBorder="1" applyAlignment="1">
      <alignment vertical="top"/>
    </xf>
    <xf numFmtId="165" fontId="37" fillId="0" borderId="12" xfId="0" applyNumberFormat="1" applyFont="1" applyBorder="1" applyAlignment="1">
      <alignment horizontal="center" vertical="top"/>
    </xf>
    <xf numFmtId="0" fontId="37" fillId="0" borderId="12" xfId="0" applyFont="1" applyBorder="1" applyAlignment="1">
      <alignment horizontal="center" vertical="top"/>
    </xf>
    <xf numFmtId="0" fontId="37" fillId="0" borderId="12" xfId="0" applyFont="1" applyBorder="1" applyAlignment="1">
      <alignment horizontal="right" vertical="top" wrapText="1"/>
    </xf>
    <xf numFmtId="42" fontId="38" fillId="0" borderId="18" xfId="0" applyNumberFormat="1" applyFont="1" applyBorder="1" applyAlignment="1">
      <alignment vertical="top"/>
    </xf>
    <xf numFmtId="167" fontId="38" fillId="0" borderId="18" xfId="0" applyNumberFormat="1" applyFont="1" applyBorder="1" applyAlignment="1">
      <alignment vertical="top"/>
    </xf>
    <xf numFmtId="165" fontId="37" fillId="0" borderId="0" xfId="0" applyNumberFormat="1" applyFont="1" applyAlignment="1">
      <alignment horizontal="center" vertical="top"/>
    </xf>
    <xf numFmtId="0" fontId="37" fillId="0" borderId="0" xfId="0" applyFont="1" applyAlignment="1">
      <alignment horizontal="right" vertical="top" wrapText="1"/>
    </xf>
    <xf numFmtId="42" fontId="38" fillId="0" borderId="0" xfId="0" applyNumberFormat="1" applyFont="1" applyAlignment="1">
      <alignment vertical="top"/>
    </xf>
    <xf numFmtId="2" fontId="38" fillId="0" borderId="0" xfId="0" applyNumberFormat="1" applyFont="1" applyAlignment="1">
      <alignment vertical="top" wrapText="1"/>
    </xf>
    <xf numFmtId="0" fontId="38" fillId="0" borderId="0" xfId="0" applyFont="1" applyAlignment="1">
      <alignment vertical="top"/>
    </xf>
    <xf numFmtId="0" fontId="40" fillId="24" borderId="30" xfId="0" applyFont="1" applyFill="1" applyBorder="1" applyAlignment="1">
      <alignment horizontal="center" vertical="top" wrapText="1"/>
    </xf>
    <xf numFmtId="0" fontId="38" fillId="25" borderId="25" xfId="0" quotePrefix="1" applyFont="1" applyFill="1" applyBorder="1" applyAlignment="1">
      <alignment horizontal="center" vertical="top"/>
    </xf>
    <xf numFmtId="0" fontId="38" fillId="0" borderId="12" xfId="0" applyFont="1" applyBorder="1" applyAlignment="1">
      <alignment horizontal="left" vertical="top"/>
    </xf>
    <xf numFmtId="0" fontId="38" fillId="25" borderId="0" xfId="0" applyFont="1" applyFill="1" applyAlignment="1">
      <alignment vertical="top"/>
    </xf>
    <xf numFmtId="0" fontId="37" fillId="0" borderId="31" xfId="0" applyFont="1" applyBorder="1" applyAlignment="1">
      <alignment horizontal="center" vertical="center" wrapText="1"/>
    </xf>
    <xf numFmtId="168" fontId="38" fillId="0" borderId="39" xfId="55" applyNumberFormat="1" applyFont="1" applyFill="1" applyBorder="1" applyAlignment="1">
      <alignment vertical="center"/>
    </xf>
    <xf numFmtId="167" fontId="37" fillId="0" borderId="36" xfId="0" applyNumberFormat="1" applyFont="1" applyBorder="1" applyAlignment="1">
      <alignment vertical="center"/>
    </xf>
    <xf numFmtId="1" fontId="37" fillId="0" borderId="0" xfId="0" applyNumberFormat="1" applyFont="1" applyAlignment="1">
      <alignment horizontal="center" vertical="center" wrapText="1"/>
    </xf>
    <xf numFmtId="44" fontId="37" fillId="0" borderId="0" xfId="54" applyFont="1" applyAlignment="1">
      <alignment horizontal="center" vertical="center"/>
    </xf>
    <xf numFmtId="44" fontId="37" fillId="0" borderId="0" xfId="54" applyFont="1" applyAlignment="1">
      <alignment vertical="top" wrapText="1"/>
    </xf>
    <xf numFmtId="0" fontId="38" fillId="25" borderId="40" xfId="0" applyFont="1" applyFill="1" applyBorder="1" applyAlignment="1">
      <alignment horizontal="right" vertical="center"/>
    </xf>
    <xf numFmtId="0" fontId="37" fillId="26" borderId="41" xfId="0" applyFont="1" applyFill="1" applyBorder="1" applyAlignment="1">
      <alignment horizontal="center" vertical="center"/>
    </xf>
    <xf numFmtId="0" fontId="37" fillId="26" borderId="22" xfId="0" applyFont="1" applyFill="1" applyBorder="1" applyAlignment="1">
      <alignment horizontal="center" vertical="center"/>
    </xf>
    <xf numFmtId="0" fontId="38" fillId="26" borderId="42" xfId="0" applyFont="1" applyFill="1" applyBorder="1" applyAlignment="1">
      <alignment horizontal="center" vertical="center"/>
    </xf>
    <xf numFmtId="1" fontId="37" fillId="26" borderId="22" xfId="0" applyNumberFormat="1" applyFont="1" applyFill="1" applyBorder="1" applyAlignment="1">
      <alignment horizontal="center" vertical="center"/>
    </xf>
    <xf numFmtId="9" fontId="37" fillId="26" borderId="22" xfId="0" applyNumberFormat="1" applyFont="1" applyFill="1" applyBorder="1" applyAlignment="1">
      <alignment horizontal="center" vertical="center"/>
    </xf>
    <xf numFmtId="44" fontId="37" fillId="26" borderId="22" xfId="54" applyFont="1" applyFill="1" applyBorder="1" applyAlignment="1" applyProtection="1">
      <alignment horizontal="center" vertical="center"/>
    </xf>
    <xf numFmtId="44" fontId="37" fillId="26" borderId="22" xfId="54" applyFont="1" applyFill="1" applyBorder="1" applyAlignment="1">
      <alignment vertical="center"/>
    </xf>
    <xf numFmtId="167" fontId="37" fillId="26" borderId="22" xfId="0" applyNumberFormat="1" applyFont="1" applyFill="1" applyBorder="1" applyAlignment="1">
      <alignment vertical="center"/>
    </xf>
    <xf numFmtId="167" fontId="37" fillId="26" borderId="43" xfId="0" applyNumberFormat="1" applyFont="1" applyFill="1" applyBorder="1" applyAlignment="1">
      <alignment vertical="center"/>
    </xf>
    <xf numFmtId="0" fontId="40" fillId="28" borderId="44" xfId="0" applyFont="1" applyFill="1" applyBorder="1" applyAlignment="1">
      <alignment horizontal="center" vertical="center" wrapText="1"/>
    </xf>
    <xf numFmtId="0" fontId="40" fillId="28" borderId="45" xfId="0" applyFont="1" applyFill="1" applyBorder="1" applyAlignment="1">
      <alignment horizontal="center" vertical="center" wrapText="1"/>
    </xf>
    <xf numFmtId="2" fontId="40" fillId="28" borderId="46" xfId="0" applyNumberFormat="1" applyFont="1" applyFill="1" applyBorder="1" applyAlignment="1">
      <alignment horizontal="center" vertical="center" wrapText="1"/>
    </xf>
    <xf numFmtId="1" fontId="40" fillId="28" borderId="46" xfId="0" applyNumberFormat="1" applyFont="1" applyFill="1" applyBorder="1" applyAlignment="1">
      <alignment horizontal="center" vertical="center" wrapText="1"/>
    </xf>
    <xf numFmtId="0" fontId="40" fillId="28" borderId="46" xfId="0" applyFont="1" applyFill="1" applyBorder="1" applyAlignment="1">
      <alignment horizontal="center" vertical="center" wrapText="1"/>
    </xf>
    <xf numFmtId="2" fontId="40" fillId="28" borderId="47" xfId="0" applyNumberFormat="1" applyFont="1" applyFill="1" applyBorder="1" applyAlignment="1">
      <alignment horizontal="center" vertical="center" wrapText="1"/>
    </xf>
    <xf numFmtId="169" fontId="38" fillId="26" borderId="22" xfId="0" applyNumberFormat="1" applyFont="1" applyFill="1" applyBorder="1" applyAlignment="1">
      <alignment horizontal="center" vertical="center"/>
    </xf>
    <xf numFmtId="0" fontId="37" fillId="0" borderId="22" xfId="0" applyFont="1" applyBorder="1" applyAlignment="1">
      <alignment horizontal="center" vertical="center" wrapText="1"/>
    </xf>
    <xf numFmtId="9" fontId="38" fillId="0" borderId="39" xfId="55" applyFont="1" applyFill="1" applyBorder="1" applyAlignment="1">
      <alignment vertical="center"/>
    </xf>
    <xf numFmtId="42" fontId="38" fillId="0" borderId="18" xfId="0" applyNumberFormat="1" applyFont="1" applyBorder="1" applyAlignment="1">
      <alignment vertical="center"/>
    </xf>
    <xf numFmtId="44" fontId="37" fillId="0" borderId="0" xfId="65" applyFont="1" applyFill="1" applyBorder="1" applyAlignment="1" applyProtection="1">
      <alignment horizontal="center" vertical="center"/>
    </xf>
    <xf numFmtId="44" fontId="37" fillId="0" borderId="0" xfId="65" applyFont="1" applyFill="1" applyBorder="1" applyAlignment="1">
      <alignment vertical="center"/>
    </xf>
    <xf numFmtId="44" fontId="40" fillId="28" borderId="46" xfId="65" applyFont="1" applyFill="1" applyBorder="1" applyAlignment="1" applyProtection="1">
      <alignment horizontal="center" vertical="center" wrapText="1"/>
    </xf>
    <xf numFmtId="42" fontId="38" fillId="26" borderId="18" xfId="0" applyNumberFormat="1" applyFont="1" applyFill="1" applyBorder="1" applyAlignment="1">
      <alignment vertical="center"/>
    </xf>
    <xf numFmtId="167" fontId="38" fillId="26" borderId="39" xfId="0" applyNumberFormat="1" applyFont="1" applyFill="1" applyBorder="1" applyAlignment="1">
      <alignment vertical="center"/>
    </xf>
    <xf numFmtId="167" fontId="38" fillId="0" borderId="12" xfId="0" applyNumberFormat="1" applyFont="1" applyBorder="1" applyAlignment="1">
      <alignment horizontal="right" vertical="center"/>
    </xf>
    <xf numFmtId="0" fontId="37" fillId="0" borderId="41" xfId="0" applyFont="1" applyBorder="1" applyAlignment="1">
      <alignment horizontal="center" vertical="center"/>
    </xf>
    <xf numFmtId="0" fontId="37" fillId="0" borderId="22" xfId="0" applyFont="1" applyBorder="1" applyAlignment="1">
      <alignment horizontal="center" vertical="center"/>
    </xf>
    <xf numFmtId="1" fontId="37" fillId="25" borderId="40" xfId="0" applyNumberFormat="1" applyFont="1" applyFill="1" applyBorder="1" applyAlignment="1">
      <alignment horizontal="center" vertical="center"/>
    </xf>
    <xf numFmtId="9" fontId="37" fillId="25" borderId="40" xfId="0" applyNumberFormat="1" applyFont="1" applyFill="1" applyBorder="1" applyAlignment="1">
      <alignment horizontal="center" vertical="center"/>
    </xf>
    <xf numFmtId="0" fontId="37" fillId="25" borderId="40" xfId="0" applyFont="1" applyFill="1" applyBorder="1" applyAlignment="1">
      <alignment horizontal="center" vertical="center"/>
    </xf>
    <xf numFmtId="44" fontId="37" fillId="25" borderId="40" xfId="54" applyFont="1" applyFill="1" applyBorder="1" applyAlignment="1" applyProtection="1">
      <alignment horizontal="center" vertical="center"/>
    </xf>
    <xf numFmtId="44" fontId="37" fillId="25" borderId="40" xfId="54" applyFont="1" applyFill="1" applyBorder="1" applyAlignment="1">
      <alignment vertical="center"/>
    </xf>
    <xf numFmtId="44" fontId="38" fillId="25" borderId="40" xfId="54" applyFont="1" applyFill="1" applyBorder="1" applyAlignment="1">
      <alignment vertical="center"/>
    </xf>
    <xf numFmtId="167" fontId="38" fillId="25" borderId="48" xfId="54" applyNumberFormat="1" applyFont="1" applyFill="1" applyBorder="1" applyAlignment="1">
      <alignment vertical="center"/>
    </xf>
    <xf numFmtId="2" fontId="37" fillId="0" borderId="0" xfId="65" applyNumberFormat="1" applyFont="1" applyFill="1" applyBorder="1" applyAlignment="1" applyProtection="1">
      <alignment horizontal="center" vertical="center"/>
    </xf>
    <xf numFmtId="1" fontId="37" fillId="0" borderId="0" xfId="0" applyNumberFormat="1" applyFont="1" applyAlignment="1">
      <alignment horizontal="center" vertical="center"/>
    </xf>
    <xf numFmtId="9" fontId="37" fillId="0" borderId="0" xfId="0" applyNumberFormat="1" applyFont="1" applyAlignment="1">
      <alignment horizontal="center" vertical="center"/>
    </xf>
    <xf numFmtId="167" fontId="37" fillId="0" borderId="0" xfId="0" applyNumberFormat="1" applyFont="1" applyAlignment="1">
      <alignment vertical="center"/>
    </xf>
    <xf numFmtId="0" fontId="37" fillId="0" borderId="0" xfId="0" applyFont="1" applyAlignment="1">
      <alignment horizontal="center" vertical="center" wrapText="1"/>
    </xf>
    <xf numFmtId="0" fontId="38" fillId="30" borderId="0" xfId="0" applyFont="1" applyFill="1" applyAlignment="1">
      <alignment vertical="center" wrapText="1"/>
    </xf>
    <xf numFmtId="0" fontId="38" fillId="30" borderId="0" xfId="0" applyFont="1" applyFill="1" applyAlignment="1">
      <alignment vertical="center"/>
    </xf>
    <xf numFmtId="0" fontId="38" fillId="31" borderId="0" xfId="0" applyFont="1" applyFill="1" applyAlignment="1">
      <alignment horizontal="center" vertical="center"/>
    </xf>
    <xf numFmtId="0" fontId="44" fillId="0" borderId="0" xfId="0" applyFont="1" applyAlignment="1">
      <alignment horizontal="center" vertical="center"/>
    </xf>
    <xf numFmtId="0" fontId="44" fillId="0" borderId="0" xfId="0" applyFont="1" applyAlignment="1">
      <alignment vertical="center" wrapText="1"/>
    </xf>
    <xf numFmtId="1" fontId="44" fillId="0" borderId="0" xfId="0" applyNumberFormat="1" applyFont="1" applyAlignment="1">
      <alignment horizontal="center" vertical="center"/>
    </xf>
    <xf numFmtId="0" fontId="54" fillId="0" borderId="0" xfId="76" applyFont="1"/>
    <xf numFmtId="170" fontId="37" fillId="0" borderId="0" xfId="0" applyNumberFormat="1" applyFont="1" applyAlignment="1">
      <alignment horizontal="center" vertical="center"/>
    </xf>
    <xf numFmtId="0" fontId="38" fillId="0" borderId="11" xfId="0" applyFont="1" applyBorder="1" applyAlignment="1">
      <alignment horizontal="left" vertical="center"/>
    </xf>
    <xf numFmtId="0" fontId="38" fillId="0" borderId="12" xfId="0" applyFont="1" applyBorder="1" applyAlignment="1">
      <alignment horizontal="left" vertical="center"/>
    </xf>
    <xf numFmtId="0" fontId="38" fillId="0" borderId="18" xfId="0" applyFont="1" applyBorder="1" applyAlignment="1">
      <alignment horizontal="left" vertical="center"/>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18" xfId="0" applyFont="1" applyBorder="1" applyAlignment="1">
      <alignment horizontal="left" vertical="center" wrapText="1"/>
    </xf>
    <xf numFmtId="2" fontId="40" fillId="26" borderId="33" xfId="0" applyNumberFormat="1" applyFont="1" applyFill="1" applyBorder="1" applyAlignment="1">
      <alignment horizontal="center" vertical="center"/>
    </xf>
    <xf numFmtId="2" fontId="40" fillId="26" borderId="35" xfId="0" applyNumberFormat="1" applyFont="1" applyFill="1" applyBorder="1" applyAlignment="1">
      <alignment horizontal="center" vertical="center"/>
    </xf>
    <xf numFmtId="2" fontId="40" fillId="26" borderId="31" xfId="0" applyNumberFormat="1" applyFont="1" applyFill="1" applyBorder="1" applyAlignment="1">
      <alignment horizontal="center" vertical="center"/>
    </xf>
    <xf numFmtId="2" fontId="40" fillId="26" borderId="36" xfId="0" applyNumberFormat="1" applyFont="1" applyFill="1" applyBorder="1" applyAlignment="1">
      <alignment horizontal="center" vertical="center"/>
    </xf>
    <xf numFmtId="2" fontId="40" fillId="26" borderId="38" xfId="0" applyNumberFormat="1" applyFont="1" applyFill="1" applyBorder="1" applyAlignment="1">
      <alignment horizontal="center" vertical="center"/>
    </xf>
    <xf numFmtId="2" fontId="40" fillId="26" borderId="37" xfId="0" applyNumberFormat="1" applyFont="1" applyFill="1" applyBorder="1" applyAlignment="1">
      <alignment horizontal="center" vertical="center"/>
    </xf>
    <xf numFmtId="0" fontId="57" fillId="27" borderId="33" xfId="0" applyFont="1" applyFill="1" applyBorder="1" applyAlignment="1">
      <alignment horizontal="center" vertical="center" wrapText="1"/>
    </xf>
    <xf numFmtId="0" fontId="57" fillId="27" borderId="34" xfId="0" applyFont="1" applyFill="1" applyBorder="1" applyAlignment="1">
      <alignment horizontal="center" vertical="center" wrapText="1"/>
    </xf>
    <xf numFmtId="0" fontId="57" fillId="27" borderId="35" xfId="0" applyFont="1" applyFill="1" applyBorder="1" applyAlignment="1">
      <alignment horizontal="center" vertical="center" wrapText="1"/>
    </xf>
    <xf numFmtId="0" fontId="57" fillId="27" borderId="38" xfId="0" applyFont="1" applyFill="1" applyBorder="1" applyAlignment="1">
      <alignment horizontal="center" vertical="center" wrapText="1"/>
    </xf>
    <xf numFmtId="0" fontId="57" fillId="27" borderId="32" xfId="0" applyFont="1" applyFill="1" applyBorder="1" applyAlignment="1">
      <alignment horizontal="center" vertical="center" wrapText="1"/>
    </xf>
    <xf numFmtId="0" fontId="57" fillId="27" borderId="37" xfId="0" applyFont="1" applyFill="1" applyBorder="1" applyAlignment="1">
      <alignment horizontal="center" vertical="center" wrapText="1"/>
    </xf>
    <xf numFmtId="0" fontId="57" fillId="26" borderId="33" xfId="0" applyFont="1" applyFill="1" applyBorder="1" applyAlignment="1">
      <alignment horizontal="center" vertical="center" wrapText="1"/>
    </xf>
    <xf numFmtId="0" fontId="57" fillId="26" borderId="34" xfId="0" applyFont="1" applyFill="1" applyBorder="1" applyAlignment="1">
      <alignment horizontal="center" vertical="center" wrapText="1"/>
    </xf>
    <xf numFmtId="0" fontId="57" fillId="26" borderId="35" xfId="0" applyFont="1" applyFill="1" applyBorder="1" applyAlignment="1">
      <alignment horizontal="center" vertical="center" wrapText="1"/>
    </xf>
    <xf numFmtId="0" fontId="57" fillId="26" borderId="31" xfId="0" applyFont="1" applyFill="1" applyBorder="1" applyAlignment="1">
      <alignment horizontal="center" vertical="center" wrapText="1"/>
    </xf>
    <xf numFmtId="0" fontId="57" fillId="26" borderId="0" xfId="0" applyFont="1" applyFill="1" applyAlignment="1">
      <alignment horizontal="center" vertical="center" wrapText="1"/>
    </xf>
    <xf numFmtId="0" fontId="57" fillId="26" borderId="36" xfId="0" applyFont="1" applyFill="1" applyBorder="1" applyAlignment="1">
      <alignment horizontal="center" vertical="center" wrapText="1"/>
    </xf>
    <xf numFmtId="0" fontId="57" fillId="26" borderId="38" xfId="0" applyFont="1" applyFill="1" applyBorder="1" applyAlignment="1">
      <alignment horizontal="center" vertical="center" wrapText="1"/>
    </xf>
    <xf numFmtId="0" fontId="57" fillId="26" borderId="32" xfId="0" applyFont="1" applyFill="1" applyBorder="1" applyAlignment="1">
      <alignment horizontal="center" vertical="center" wrapText="1"/>
    </xf>
    <xf numFmtId="0" fontId="57" fillId="26" borderId="37" xfId="0" applyFont="1" applyFill="1" applyBorder="1" applyAlignment="1">
      <alignment horizontal="center" vertical="center" wrapText="1"/>
    </xf>
    <xf numFmtId="0" fontId="37" fillId="0" borderId="19" xfId="0" applyFont="1" applyBorder="1" applyAlignment="1">
      <alignment horizontal="center" vertical="top"/>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Currency 3" xfId="65" xr:uid="{00000000-0005-0000-0000-00001F000000}"/>
    <cellStyle name="Currency 4" xfId="68" xr:uid="{00000000-0005-0000-0000-000020000000}"/>
    <cellStyle name="Currency 5" xfId="75" xr:uid="{00000000-0005-0000-0000-00004E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67" xr:uid="{00000000-0005-0000-0000-000027000000}"/>
    <cellStyle name="Input" xfId="34" builtinId="20" customBuiltin="1"/>
    <cellStyle name="Linked Cell" xfId="35" builtinId="24" customBuiltin="1"/>
    <cellStyle name="Neutral" xfId="36" builtinId="28" customBuiltin="1"/>
    <cellStyle name="Normal" xfId="0" builtinId="0"/>
    <cellStyle name="Normal 10" xfId="62" xr:uid="{00000000-0005-0000-0000-00002C000000}"/>
    <cellStyle name="Normal 10 2" xfId="76" xr:uid="{00000000-0005-0000-0000-000002000000}"/>
    <cellStyle name="Normal 11" xfId="63" xr:uid="{00000000-0005-0000-0000-00002D000000}"/>
    <cellStyle name="Normal 12" xfId="64" xr:uid="{00000000-0005-0000-0000-00002E000000}"/>
    <cellStyle name="Normal 13" xfId="69" xr:uid="{7BDEB6D0-9319-4A17-8C48-2B74DAA6DA82}"/>
    <cellStyle name="Normal 14" xfId="70" xr:uid="{C55FD4CC-3E29-4878-816A-27EAF221C7DD}"/>
    <cellStyle name="Normal 15" xfId="71" xr:uid="{9630D457-2CA7-4915-B3F6-F9D56B83807B}"/>
    <cellStyle name="Normal 16" xfId="72" xr:uid="{549CF922-F7E7-4C67-B63B-649B59C8C7DD}"/>
    <cellStyle name="Normal 17" xfId="73" xr:uid="{00000000-0005-0000-0000-00004C000000}"/>
    <cellStyle name="Normal 18" xfId="74" xr:uid="{00000000-0005-0000-0000-00004D000000}"/>
    <cellStyle name="Normal 2" xfId="44" xr:uid="{00000000-0005-0000-0000-00002F000000}"/>
    <cellStyle name="Normal 2 2" xfId="47" xr:uid="{00000000-0005-0000-0000-000030000000}"/>
    <cellStyle name="Normal 2 3" xfId="45" xr:uid="{00000000-0005-0000-0000-000031000000}"/>
    <cellStyle name="Normal 2 3 2" xfId="52" xr:uid="{00000000-0005-0000-0000-000032000000}"/>
    <cellStyle name="Normal 3" xfId="37" xr:uid="{00000000-0005-0000-0000-000033000000}"/>
    <cellStyle name="Normal 4" xfId="43" xr:uid="{00000000-0005-0000-0000-000034000000}"/>
    <cellStyle name="Normal 4 2" xfId="53" xr:uid="{00000000-0005-0000-0000-000035000000}"/>
    <cellStyle name="Normal 4 3" xfId="51" xr:uid="{00000000-0005-0000-0000-000036000000}"/>
    <cellStyle name="Normal 5" xfId="49" xr:uid="{00000000-0005-0000-0000-000037000000}"/>
    <cellStyle name="Normal 6" xfId="56" xr:uid="{00000000-0005-0000-0000-000038000000}"/>
    <cellStyle name="Normal 7" xfId="57" xr:uid="{00000000-0005-0000-0000-000039000000}"/>
    <cellStyle name="Normal 8" xfId="58" xr:uid="{00000000-0005-0000-0000-00003A000000}"/>
    <cellStyle name="Normal 9" xfId="59" xr:uid="{00000000-0005-0000-0000-00003B000000}"/>
    <cellStyle name="Note" xfId="38" builtinId="10" customBuiltin="1"/>
    <cellStyle name="Note 2" xfId="61" xr:uid="{00000000-0005-0000-0000-00003D000000}"/>
    <cellStyle name="Output" xfId="39" builtinId="21" customBuiltin="1"/>
    <cellStyle name="Output 2" xfId="66" xr:uid="{00000000-0005-0000-0000-00003F000000}"/>
    <cellStyle name="Percent" xfId="55" builtinId="5"/>
    <cellStyle name="Style 1" xfId="60" xr:uid="{00000000-0005-0000-0000-000041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84461</xdr:colOff>
      <xdr:row>0</xdr:row>
      <xdr:rowOff>116725</xdr:rowOff>
    </xdr:from>
    <xdr:ext cx="1593979" cy="517647"/>
    <xdr:pic>
      <xdr:nvPicPr>
        <xdr:cNvPr id="2" name="Picture 1">
          <a:extLst>
            <a:ext uri="{FF2B5EF4-FFF2-40B4-BE49-F238E27FC236}">
              <a16:creationId xmlns:a16="http://schemas.microsoft.com/office/drawing/2014/main" id="{D2D5E3B6-FDDC-4C2D-ACAA-E5330650DA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61" y="116725"/>
          <a:ext cx="1593979" cy="517647"/>
        </a:xfrm>
        <a:prstGeom prst="rect">
          <a:avLst/>
        </a:prstGeom>
      </xdr:spPr>
    </xdr:pic>
    <xdr:clientData/>
  </xdr:oneCellAnchor>
  <xdr:twoCellAnchor editAs="oneCell">
    <xdr:from>
      <xdr:col>17</xdr:col>
      <xdr:colOff>89646</xdr:colOff>
      <xdr:row>143</xdr:row>
      <xdr:rowOff>140058</xdr:rowOff>
    </xdr:from>
    <xdr:to>
      <xdr:col>21</xdr:col>
      <xdr:colOff>499090</xdr:colOff>
      <xdr:row>153</xdr:row>
      <xdr:rowOff>197814</xdr:rowOff>
    </xdr:to>
    <xdr:pic>
      <xdr:nvPicPr>
        <xdr:cNvPr id="4" name="Picture 3">
          <a:extLst>
            <a:ext uri="{FF2B5EF4-FFF2-40B4-BE49-F238E27FC236}">
              <a16:creationId xmlns:a16="http://schemas.microsoft.com/office/drawing/2014/main" id="{C6F16818-998A-4FE0-B87D-480499F6CF4D}"/>
            </a:ext>
          </a:extLst>
        </xdr:cNvPr>
        <xdr:cNvPicPr>
          <a:picLocks noChangeAspect="1"/>
        </xdr:cNvPicPr>
      </xdr:nvPicPr>
      <xdr:blipFill>
        <a:blip xmlns:r="http://schemas.openxmlformats.org/officeDocument/2006/relationships" r:embed="rId2"/>
        <a:stretch>
          <a:fillRect/>
        </a:stretch>
      </xdr:blipFill>
      <xdr:spPr>
        <a:xfrm>
          <a:off x="20305058" y="32020793"/>
          <a:ext cx="4084973" cy="24558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BB39-C29A-41E6-948E-0EFEF20511F7}">
  <sheetPr>
    <tabColor rgb="FF92D050"/>
    <pageSetUpPr fitToPage="1"/>
  </sheetPr>
  <dimension ref="A1:DCU181"/>
  <sheetViews>
    <sheetView tabSelected="1" view="pageBreakPreview" zoomScale="60" zoomScaleNormal="85" workbookViewId="0">
      <pane ySplit="5" topLeftCell="A6" activePane="bottomLeft" state="frozen"/>
      <selection activeCell="D141" sqref="D141"/>
      <selection pane="bottomLeft" activeCell="C1" sqref="C1:M2"/>
    </sheetView>
  </sheetViews>
  <sheetFormatPr defaultColWidth="9.6640625" defaultRowHeight="15.75" x14ac:dyDescent="0.2"/>
  <cols>
    <col min="1" max="1" width="8.21875" style="6" customWidth="1"/>
    <col min="2" max="2" width="12.33203125" style="6" customWidth="1"/>
    <col min="3" max="3" width="11.77734375" style="6" customWidth="1"/>
    <col min="4" max="4" width="68.77734375" style="67" customWidth="1"/>
    <col min="5" max="5" width="8.77734375" style="124" customWidth="1"/>
    <col min="6" max="6" width="8.77734375" style="20" customWidth="1"/>
    <col min="7" max="7" width="8.77734375" style="124" customWidth="1"/>
    <col min="8" max="8" width="8.77734375" style="6" customWidth="1"/>
    <col min="9" max="11" width="11.77734375" style="6" customWidth="1"/>
    <col min="12" max="13" width="11.77734375" style="125" customWidth="1"/>
    <col min="14" max="14" width="11.77734375" style="126" customWidth="1"/>
    <col min="15" max="15" width="11.77734375" style="67" customWidth="1"/>
    <col min="16" max="16" width="14.77734375" style="67" customWidth="1"/>
    <col min="17" max="17" width="2.5546875" style="64" customWidth="1"/>
    <col min="18" max="18" width="9.77734375" style="64" bestFit="1" customWidth="1"/>
    <col min="19" max="19" width="13.44140625" style="64" bestFit="1" customWidth="1"/>
    <col min="20" max="20" width="9.77734375" style="64" customWidth="1"/>
    <col min="21" max="22" width="9.77734375" style="64" bestFit="1" customWidth="1"/>
    <col min="23" max="23" width="10.33203125" style="64" bestFit="1" customWidth="1"/>
    <col min="24" max="16384" width="9.6640625" style="64"/>
  </cols>
  <sheetData>
    <row r="1" spans="1:2803" ht="14.45" customHeight="1" x14ac:dyDescent="0.2">
      <c r="A1" s="181"/>
      <c r="B1" s="182"/>
      <c r="C1" s="187" t="s">
        <v>215</v>
      </c>
      <c r="D1" s="188"/>
      <c r="E1" s="188"/>
      <c r="F1" s="188"/>
      <c r="G1" s="188"/>
      <c r="H1" s="188"/>
      <c r="I1" s="188"/>
      <c r="J1" s="188"/>
      <c r="K1" s="188"/>
      <c r="L1" s="188"/>
      <c r="M1" s="189"/>
      <c r="N1" s="193" t="s">
        <v>223</v>
      </c>
      <c r="O1" s="194"/>
      <c r="P1" s="195"/>
    </row>
    <row r="2" spans="1:2803" ht="14.45" customHeight="1" thickBot="1" x14ac:dyDescent="0.25">
      <c r="A2" s="183"/>
      <c r="B2" s="184"/>
      <c r="C2" s="190"/>
      <c r="D2" s="191"/>
      <c r="E2" s="191"/>
      <c r="F2" s="191"/>
      <c r="G2" s="191"/>
      <c r="H2" s="191"/>
      <c r="I2" s="191"/>
      <c r="J2" s="191"/>
      <c r="K2" s="191"/>
      <c r="L2" s="191"/>
      <c r="M2" s="192"/>
      <c r="N2" s="196"/>
      <c r="O2" s="197"/>
      <c r="P2" s="198"/>
    </row>
    <row r="3" spans="1:2803" ht="14.45" customHeight="1" x14ac:dyDescent="0.2">
      <c r="A3" s="183"/>
      <c r="B3" s="184"/>
      <c r="C3" s="187" t="s">
        <v>216</v>
      </c>
      <c r="D3" s="188"/>
      <c r="E3" s="188"/>
      <c r="F3" s="188"/>
      <c r="G3" s="188"/>
      <c r="H3" s="188"/>
      <c r="I3" s="188"/>
      <c r="J3" s="188"/>
      <c r="K3" s="188"/>
      <c r="L3" s="188"/>
      <c r="M3" s="189"/>
      <c r="N3" s="196"/>
      <c r="O3" s="197"/>
      <c r="P3" s="198"/>
    </row>
    <row r="4" spans="1:2803" ht="14.45" customHeight="1" thickBot="1" x14ac:dyDescent="0.25">
      <c r="A4" s="185"/>
      <c r="B4" s="186"/>
      <c r="C4" s="190"/>
      <c r="D4" s="191"/>
      <c r="E4" s="191"/>
      <c r="F4" s="191"/>
      <c r="G4" s="191"/>
      <c r="H4" s="191"/>
      <c r="I4" s="191"/>
      <c r="J4" s="191"/>
      <c r="K4" s="191"/>
      <c r="L4" s="191"/>
      <c r="M4" s="192"/>
      <c r="N4" s="199"/>
      <c r="O4" s="200"/>
      <c r="P4" s="201"/>
    </row>
    <row r="5" spans="1:2803" s="74" customFormat="1" ht="48" thickBot="1" x14ac:dyDescent="0.25">
      <c r="A5" s="137" t="s">
        <v>0</v>
      </c>
      <c r="B5" s="138" t="s">
        <v>1</v>
      </c>
      <c r="C5" s="138" t="s">
        <v>2</v>
      </c>
      <c r="D5" s="139" t="s">
        <v>3</v>
      </c>
      <c r="E5" s="140" t="s">
        <v>4</v>
      </c>
      <c r="F5" s="139" t="s">
        <v>5</v>
      </c>
      <c r="G5" s="140" t="s">
        <v>6</v>
      </c>
      <c r="H5" s="141" t="s">
        <v>7</v>
      </c>
      <c r="I5" s="141" t="s">
        <v>113</v>
      </c>
      <c r="J5" s="141" t="s">
        <v>114</v>
      </c>
      <c r="K5" s="141" t="s">
        <v>115</v>
      </c>
      <c r="L5" s="149" t="s">
        <v>116</v>
      </c>
      <c r="M5" s="149" t="s">
        <v>117</v>
      </c>
      <c r="N5" s="149" t="s">
        <v>118</v>
      </c>
      <c r="O5" s="142" t="s">
        <v>119</v>
      </c>
      <c r="P5" s="142"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28"/>
      <c r="B6" s="129"/>
      <c r="C6" s="143">
        <v>10000</v>
      </c>
      <c r="D6" s="130" t="s">
        <v>9</v>
      </c>
      <c r="E6" s="131"/>
      <c r="F6" s="132"/>
      <c r="G6" s="131"/>
      <c r="H6" s="129"/>
      <c r="I6" s="129"/>
      <c r="J6" s="129"/>
      <c r="K6" s="129"/>
      <c r="L6" s="133"/>
      <c r="M6" s="133"/>
      <c r="N6" s="134"/>
      <c r="O6" s="135"/>
      <c r="P6" s="136"/>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1">
        <f>IF(H7&lt;&gt;"",1+MAX(A1:A6),"")</f>
        <v>1</v>
      </c>
      <c r="B7" s="6"/>
      <c r="C7" s="6"/>
      <c r="D7" s="5" t="s">
        <v>10</v>
      </c>
      <c r="E7" s="163">
        <v>1</v>
      </c>
      <c r="F7" s="164">
        <v>0</v>
      </c>
      <c r="G7" s="163">
        <f t="shared" ref="G7:G12" si="0">E7+(E7*F7)</f>
        <v>1</v>
      </c>
      <c r="H7" s="6" t="s">
        <v>11</v>
      </c>
      <c r="I7" s="162">
        <v>0</v>
      </c>
      <c r="J7" s="3">
        <f t="shared" ref="J7:J12" si="1">I7*G7</f>
        <v>0</v>
      </c>
      <c r="K7" s="147">
        <v>0</v>
      </c>
      <c r="L7" s="147">
        <f t="shared" ref="L7:L12" si="2">K7*J7</f>
        <v>0</v>
      </c>
      <c r="M7" s="147">
        <v>0</v>
      </c>
      <c r="N7" s="148">
        <f t="shared" ref="N7:N12" si="3">M7*G7</f>
        <v>0</v>
      </c>
      <c r="O7" s="165">
        <f t="shared" ref="O7:O12" si="4">L7+N7</f>
        <v>0</v>
      </c>
      <c r="P7" s="123"/>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1">
        <f t="shared" ref="A8:A13" si="5">IF(H8&lt;&gt;"",1+MAX(A2:A7),"")</f>
        <v>2</v>
      </c>
      <c r="B8" s="6"/>
      <c r="C8" s="6"/>
      <c r="D8" s="5" t="s">
        <v>12</v>
      </c>
      <c r="E8" s="163">
        <v>1</v>
      </c>
      <c r="F8" s="164">
        <v>0</v>
      </c>
      <c r="G8" s="163">
        <f t="shared" si="0"/>
        <v>1</v>
      </c>
      <c r="H8" s="6" t="s">
        <v>11</v>
      </c>
      <c r="I8" s="162">
        <v>0</v>
      </c>
      <c r="J8" s="3">
        <f t="shared" si="1"/>
        <v>0</v>
      </c>
      <c r="K8" s="147">
        <v>0</v>
      </c>
      <c r="L8" s="147">
        <f t="shared" si="2"/>
        <v>0</v>
      </c>
      <c r="M8" s="147">
        <v>0</v>
      </c>
      <c r="N8" s="148">
        <f t="shared" si="3"/>
        <v>0</v>
      </c>
      <c r="O8" s="165">
        <f t="shared" si="4"/>
        <v>0</v>
      </c>
      <c r="P8" s="123"/>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1">
        <f t="shared" si="5"/>
        <v>3</v>
      </c>
      <c r="B9" s="6"/>
      <c r="C9" s="6"/>
      <c r="D9" s="5" t="s">
        <v>13</v>
      </c>
      <c r="E9" s="163">
        <v>1</v>
      </c>
      <c r="F9" s="164">
        <v>0</v>
      </c>
      <c r="G9" s="163">
        <f t="shared" si="0"/>
        <v>1</v>
      </c>
      <c r="H9" s="6" t="s">
        <v>11</v>
      </c>
      <c r="I9" s="162">
        <v>0</v>
      </c>
      <c r="J9" s="3">
        <f t="shared" si="1"/>
        <v>0</v>
      </c>
      <c r="K9" s="147">
        <v>0</v>
      </c>
      <c r="L9" s="147">
        <f t="shared" si="2"/>
        <v>0</v>
      </c>
      <c r="M9" s="147">
        <v>0</v>
      </c>
      <c r="N9" s="148">
        <f t="shared" si="3"/>
        <v>0</v>
      </c>
      <c r="O9" s="165">
        <f t="shared" si="4"/>
        <v>0</v>
      </c>
      <c r="P9" s="123"/>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1">
        <f t="shared" si="5"/>
        <v>4</v>
      </c>
      <c r="B10" s="6"/>
      <c r="C10" s="6"/>
      <c r="D10" s="5" t="s">
        <v>14</v>
      </c>
      <c r="E10" s="163">
        <v>1</v>
      </c>
      <c r="F10" s="164">
        <v>0</v>
      </c>
      <c r="G10" s="163">
        <f t="shared" si="0"/>
        <v>1</v>
      </c>
      <c r="H10" s="6" t="s">
        <v>11</v>
      </c>
      <c r="I10" s="162">
        <v>0</v>
      </c>
      <c r="J10" s="3">
        <f t="shared" si="1"/>
        <v>0</v>
      </c>
      <c r="K10" s="147">
        <v>0</v>
      </c>
      <c r="L10" s="147">
        <f t="shared" si="2"/>
        <v>0</v>
      </c>
      <c r="M10" s="147">
        <v>0</v>
      </c>
      <c r="N10" s="148">
        <f t="shared" si="3"/>
        <v>0</v>
      </c>
      <c r="O10" s="165">
        <f t="shared" si="4"/>
        <v>0</v>
      </c>
      <c r="P10" s="123"/>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1">
        <f t="shared" si="5"/>
        <v>5</v>
      </c>
      <c r="B11" s="6"/>
      <c r="C11" s="6"/>
      <c r="D11" s="5" t="s">
        <v>15</v>
      </c>
      <c r="E11" s="163">
        <v>1</v>
      </c>
      <c r="F11" s="164">
        <v>0</v>
      </c>
      <c r="G11" s="163">
        <f t="shared" si="0"/>
        <v>1</v>
      </c>
      <c r="H11" s="6" t="s">
        <v>11</v>
      </c>
      <c r="I11" s="162">
        <v>0</v>
      </c>
      <c r="J11" s="3">
        <f t="shared" si="1"/>
        <v>0</v>
      </c>
      <c r="K11" s="147">
        <v>0</v>
      </c>
      <c r="L11" s="147">
        <f t="shared" si="2"/>
        <v>0</v>
      </c>
      <c r="M11" s="147">
        <v>0</v>
      </c>
      <c r="N11" s="148">
        <f t="shared" si="3"/>
        <v>0</v>
      </c>
      <c r="O11" s="165">
        <f t="shared" si="4"/>
        <v>0</v>
      </c>
      <c r="P11" s="123"/>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1">
        <f t="shared" si="5"/>
        <v>6</v>
      </c>
      <c r="B12" s="6"/>
      <c r="C12" s="6"/>
      <c r="D12" s="5" t="s">
        <v>16</v>
      </c>
      <c r="E12" s="163">
        <v>1</v>
      </c>
      <c r="F12" s="164">
        <v>0</v>
      </c>
      <c r="G12" s="163">
        <f t="shared" si="0"/>
        <v>1</v>
      </c>
      <c r="H12" s="6" t="s">
        <v>11</v>
      </c>
      <c r="I12" s="162">
        <v>0</v>
      </c>
      <c r="J12" s="3">
        <f t="shared" si="1"/>
        <v>0</v>
      </c>
      <c r="K12" s="147">
        <v>0</v>
      </c>
      <c r="L12" s="147">
        <f t="shared" si="2"/>
        <v>0</v>
      </c>
      <c r="M12" s="147">
        <v>0</v>
      </c>
      <c r="N12" s="148">
        <f t="shared" si="3"/>
        <v>0</v>
      </c>
      <c r="O12" s="165">
        <f t="shared" si="4"/>
        <v>0</v>
      </c>
      <c r="P12" s="123"/>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53" t="str">
        <f t="shared" si="5"/>
        <v/>
      </c>
      <c r="B13" s="154"/>
      <c r="C13" s="144"/>
      <c r="D13" s="127" t="s">
        <v>17</v>
      </c>
      <c r="E13" s="155"/>
      <c r="F13" s="156"/>
      <c r="G13" s="155"/>
      <c r="H13" s="157"/>
      <c r="I13" s="157"/>
      <c r="J13" s="157"/>
      <c r="K13" s="157"/>
      <c r="L13" s="158" t="str">
        <f>IF(H13&lt;&gt;"",0.4*N13,"")</f>
        <v/>
      </c>
      <c r="M13" s="158" t="str">
        <f>IF(H13&lt;&gt;"",N13-L13,"")</f>
        <v/>
      </c>
      <c r="N13" s="159"/>
      <c r="O13" s="160"/>
      <c r="P13" s="161">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8" t="str">
        <f>IF(H14&lt;&gt;"",1+MAX(A9:A13),"")</f>
        <v/>
      </c>
      <c r="B14" s="129"/>
      <c r="C14" s="143">
        <v>30000</v>
      </c>
      <c r="D14" s="130" t="s">
        <v>214</v>
      </c>
      <c r="E14" s="131"/>
      <c r="F14" s="132"/>
      <c r="G14" s="131"/>
      <c r="H14" s="129"/>
      <c r="I14" s="129"/>
      <c r="J14" s="129"/>
      <c r="K14" s="129"/>
      <c r="L14" s="133"/>
      <c r="M14" s="133"/>
      <c r="N14" s="134"/>
      <c r="O14" s="135"/>
      <c r="P14" s="136"/>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row>
    <row r="15" spans="1:2803" s="120" customFormat="1" x14ac:dyDescent="0.2">
      <c r="A15" s="121" t="str">
        <f>IF(H15&lt;&gt;"",1+MAX(A10:A14),"")</f>
        <v/>
      </c>
      <c r="B15" s="6"/>
      <c r="C15" s="6"/>
      <c r="D15" s="5"/>
      <c r="E15" s="163"/>
      <c r="F15" s="164"/>
      <c r="G15" s="163"/>
      <c r="H15" s="6"/>
      <c r="I15" s="147"/>
      <c r="J15" s="3"/>
      <c r="K15" s="147"/>
      <c r="L15" s="147"/>
      <c r="M15" s="147"/>
      <c r="N15" s="148"/>
      <c r="O15" s="165"/>
      <c r="P15" s="123"/>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row>
    <row r="16" spans="1:2803" s="120" customFormat="1" ht="31.5" x14ac:dyDescent="0.2">
      <c r="A16" s="121" t="str">
        <f>IF(H16&lt;&gt;"",1+MAX(A11:A15),"")</f>
        <v/>
      </c>
      <c r="B16" s="166"/>
      <c r="C16" s="166"/>
      <c r="D16" s="167" t="s">
        <v>194</v>
      </c>
      <c r="E16" s="163"/>
      <c r="F16" s="164"/>
      <c r="G16" s="163"/>
      <c r="H16" s="6"/>
      <c r="I16" s="147"/>
      <c r="J16" s="3"/>
      <c r="K16" s="147"/>
      <c r="L16" s="147"/>
      <c r="M16" s="147"/>
      <c r="N16" s="148"/>
      <c r="O16" s="165"/>
      <c r="P16" s="123"/>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row>
    <row r="17" spans="1:203" s="120" customFormat="1" ht="18" customHeight="1" x14ac:dyDescent="0.2">
      <c r="A17" s="121">
        <f t="shared" ref="A17:A75" si="6">IF(H17&lt;&gt;"",1+MAX(A7:A16),"")</f>
        <v>7</v>
      </c>
      <c r="B17" s="166" t="s">
        <v>133</v>
      </c>
      <c r="C17" s="166" t="s">
        <v>133</v>
      </c>
      <c r="D17" s="42" t="s">
        <v>146</v>
      </c>
      <c r="E17" s="163">
        <f>2.06*235.12/27</f>
        <v>17.938785185185186</v>
      </c>
      <c r="F17" s="164">
        <v>0.05</v>
      </c>
      <c r="G17" s="163">
        <f t="shared" ref="G17" si="7">E17+(E17*F17)</f>
        <v>18.835724444444445</v>
      </c>
      <c r="H17" s="6" t="s">
        <v>142</v>
      </c>
      <c r="I17" s="162">
        <v>1.1812500000000001</v>
      </c>
      <c r="J17" s="3">
        <f t="shared" ref="J17" si="8">I17*G17</f>
        <v>22.249699500000002</v>
      </c>
      <c r="K17" s="147">
        <v>58.68</v>
      </c>
      <c r="L17" s="147">
        <f t="shared" ref="L17" si="9">K17*J17</f>
        <v>1305.6123666600001</v>
      </c>
      <c r="M17" s="147">
        <v>257.25</v>
      </c>
      <c r="N17" s="148">
        <f t="shared" ref="N17" si="10">M17*G17</f>
        <v>4845.4901133333333</v>
      </c>
      <c r="O17" s="165">
        <f t="shared" ref="O17" si="11">L17+N17</f>
        <v>6151.102479993333</v>
      </c>
      <c r="P17" s="123"/>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row>
    <row r="18" spans="1:203" s="120" customFormat="1" ht="18" customHeight="1" x14ac:dyDescent="0.2">
      <c r="A18" s="121">
        <f t="shared" si="6"/>
        <v>8</v>
      </c>
      <c r="B18" s="166" t="s">
        <v>133</v>
      </c>
      <c r="C18" s="166" t="s">
        <v>133</v>
      </c>
      <c r="D18" s="42" t="s">
        <v>147</v>
      </c>
      <c r="E18" s="163">
        <f>2*2*235.12*1.043</f>
        <v>980.92063999999993</v>
      </c>
      <c r="F18" s="164">
        <v>0.05</v>
      </c>
      <c r="G18" s="163">
        <f t="shared" ref="G18:G19" si="12">E18+(E18*F18)</f>
        <v>1029.966672</v>
      </c>
      <c r="H18" s="6" t="s">
        <v>144</v>
      </c>
      <c r="I18" s="162">
        <v>8.1000000000000013E-3</v>
      </c>
      <c r="J18" s="3">
        <f t="shared" ref="J18:J19" si="13">I18*G18</f>
        <v>8.3427300432000013</v>
      </c>
      <c r="K18" s="147">
        <v>58.68</v>
      </c>
      <c r="L18" s="147">
        <f t="shared" ref="L18:L19" si="14">K18*J18</f>
        <v>489.55139893497608</v>
      </c>
      <c r="M18" s="147">
        <v>1.1340000000000001</v>
      </c>
      <c r="N18" s="148">
        <f t="shared" ref="N18:N19" si="15">M18*G18</f>
        <v>1167.9822060480001</v>
      </c>
      <c r="O18" s="165">
        <f t="shared" ref="O18:O19" si="16">L18+N18</f>
        <v>1657.5336049829762</v>
      </c>
      <c r="P18" s="123"/>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row>
    <row r="19" spans="1:203" s="120" customFormat="1" ht="18" customHeight="1" x14ac:dyDescent="0.2">
      <c r="A19" s="121">
        <f t="shared" si="6"/>
        <v>9</v>
      </c>
      <c r="B19" s="166" t="s">
        <v>133</v>
      </c>
      <c r="C19" s="166" t="s">
        <v>133</v>
      </c>
      <c r="D19" s="42" t="s">
        <v>148</v>
      </c>
      <c r="E19" s="163">
        <f>(235.12/3)*(1.33+1.33+2+2)*0.376</f>
        <v>196.2593664</v>
      </c>
      <c r="F19" s="164">
        <v>0.05</v>
      </c>
      <c r="G19" s="163">
        <f t="shared" si="12"/>
        <v>206.07233472000001</v>
      </c>
      <c r="H19" s="6" t="s">
        <v>144</v>
      </c>
      <c r="I19" s="162">
        <v>8.1000000000000013E-3</v>
      </c>
      <c r="J19" s="3">
        <f t="shared" si="13"/>
        <v>1.6691859112320004</v>
      </c>
      <c r="K19" s="147">
        <v>58.68</v>
      </c>
      <c r="L19" s="147">
        <f t="shared" si="14"/>
        <v>97.947829271093781</v>
      </c>
      <c r="M19" s="147">
        <v>1.1340000000000001</v>
      </c>
      <c r="N19" s="148">
        <f t="shared" si="15"/>
        <v>233.68602757248004</v>
      </c>
      <c r="O19" s="165">
        <f t="shared" si="16"/>
        <v>331.63385684357382</v>
      </c>
      <c r="P19" s="123"/>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row>
    <row r="20" spans="1:203" s="120" customFormat="1" x14ac:dyDescent="0.2">
      <c r="A20" s="121" t="str">
        <f t="shared" si="6"/>
        <v/>
      </c>
      <c r="B20" s="166"/>
      <c r="C20" s="166"/>
      <c r="D20" s="42"/>
      <c r="E20" s="163"/>
      <c r="F20" s="164"/>
      <c r="G20" s="163"/>
      <c r="H20" s="6"/>
      <c r="I20" s="162"/>
      <c r="J20" s="3"/>
      <c r="K20" s="147"/>
      <c r="L20" s="147"/>
      <c r="M20" s="147"/>
      <c r="N20" s="148"/>
      <c r="O20" s="165"/>
      <c r="P20" s="123"/>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row>
    <row r="21" spans="1:203" s="120" customFormat="1" ht="18" customHeight="1" x14ac:dyDescent="0.2">
      <c r="A21" s="121">
        <f t="shared" si="6"/>
        <v>10</v>
      </c>
      <c r="B21" s="166" t="s">
        <v>133</v>
      </c>
      <c r="C21" s="166" t="s">
        <v>133</v>
      </c>
      <c r="D21" s="42" t="s">
        <v>125</v>
      </c>
      <c r="E21" s="163">
        <f>235*2</f>
        <v>470</v>
      </c>
      <c r="F21" s="164">
        <v>0.05</v>
      </c>
      <c r="G21" s="163">
        <f t="shared" ref="G21" si="17">E21+(E21*F21)</f>
        <v>493.5</v>
      </c>
      <c r="H21" s="6" t="s">
        <v>120</v>
      </c>
      <c r="I21" s="162">
        <v>2.2500000000000003E-2</v>
      </c>
      <c r="J21" s="3">
        <f t="shared" ref="J21" si="18">I21*G21</f>
        <v>11.103750000000002</v>
      </c>
      <c r="K21" s="147">
        <v>58.68</v>
      </c>
      <c r="L21" s="147">
        <f t="shared" ref="L21" si="19">K21*J21</f>
        <v>651.56805000000008</v>
      </c>
      <c r="M21" s="147">
        <v>3.1500000000000004</v>
      </c>
      <c r="N21" s="148">
        <f t="shared" ref="N21" si="20">M21*G21</f>
        <v>1554.5250000000001</v>
      </c>
      <c r="O21" s="165">
        <f t="shared" ref="O21" si="21">L21+N21</f>
        <v>2206.0930500000004</v>
      </c>
      <c r="P21" s="123"/>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row>
    <row r="22" spans="1:203" s="120" customFormat="1" x14ac:dyDescent="0.2">
      <c r="A22" s="121" t="str">
        <f t="shared" si="6"/>
        <v/>
      </c>
      <c r="B22" s="166"/>
      <c r="C22" s="166"/>
      <c r="D22" s="42"/>
      <c r="E22" s="163"/>
      <c r="F22" s="164"/>
      <c r="G22" s="163"/>
      <c r="H22" s="6"/>
      <c r="I22" s="162"/>
      <c r="J22" s="3"/>
      <c r="K22" s="147"/>
      <c r="L22" s="147"/>
      <c r="M22" s="147"/>
      <c r="N22" s="148"/>
      <c r="O22" s="165"/>
      <c r="P22" s="123"/>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row>
    <row r="23" spans="1:203" s="120" customFormat="1" ht="31.5" x14ac:dyDescent="0.2">
      <c r="A23" s="121" t="str">
        <f t="shared" si="6"/>
        <v/>
      </c>
      <c r="B23" s="166"/>
      <c r="C23" s="166"/>
      <c r="D23" s="167" t="s">
        <v>195</v>
      </c>
      <c r="E23" s="163"/>
      <c r="F23" s="164"/>
      <c r="G23" s="163"/>
      <c r="H23" s="6"/>
      <c r="I23" s="162"/>
      <c r="J23" s="3"/>
      <c r="K23" s="147"/>
      <c r="L23" s="147"/>
      <c r="M23" s="147"/>
      <c r="N23" s="148"/>
      <c r="O23" s="165"/>
      <c r="P23" s="123"/>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row>
    <row r="24" spans="1:203" s="120" customFormat="1" ht="18" customHeight="1" x14ac:dyDescent="0.2">
      <c r="A24" s="121">
        <f t="shared" si="6"/>
        <v>11</v>
      </c>
      <c r="B24" s="166" t="s">
        <v>133</v>
      </c>
      <c r="C24" s="166" t="s">
        <v>133</v>
      </c>
      <c r="D24" s="42" t="s">
        <v>151</v>
      </c>
      <c r="E24" s="163">
        <f>(3.5*3.5*1/27)*4</f>
        <v>1.8148148148148149</v>
      </c>
      <c r="F24" s="164">
        <v>0.05</v>
      </c>
      <c r="G24" s="163">
        <f t="shared" ref="G24:G30" si="22">E24+(E24*F24)</f>
        <v>1.9055555555555557</v>
      </c>
      <c r="H24" s="6" t="s">
        <v>142</v>
      </c>
      <c r="I24" s="162">
        <v>1.1812500000000001</v>
      </c>
      <c r="J24" s="3">
        <f t="shared" ref="J24:J30" si="23">I24*G24</f>
        <v>2.2509375000000005</v>
      </c>
      <c r="K24" s="147">
        <v>58.68</v>
      </c>
      <c r="L24" s="147">
        <f t="shared" ref="L24:L30" si="24">K24*J24</f>
        <v>132.08501250000003</v>
      </c>
      <c r="M24" s="147">
        <v>257.25</v>
      </c>
      <c r="N24" s="148">
        <f t="shared" ref="N24:N30" si="25">M24*G24</f>
        <v>490.20416666666671</v>
      </c>
      <c r="O24" s="165">
        <f t="shared" ref="O24:O30" si="26">L24+N24</f>
        <v>622.28917916666671</v>
      </c>
      <c r="P24" s="123"/>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row>
    <row r="25" spans="1:203" s="120" customFormat="1" ht="18" customHeight="1" x14ac:dyDescent="0.2">
      <c r="A25" s="121">
        <f t="shared" si="6"/>
        <v>12</v>
      </c>
      <c r="B25" s="166" t="s">
        <v>133</v>
      </c>
      <c r="C25" s="166" t="s">
        <v>133</v>
      </c>
      <c r="D25" s="42" t="s">
        <v>153</v>
      </c>
      <c r="E25" s="163">
        <f>(4*3.5*2*1.043)*4</f>
        <v>116.81599999999999</v>
      </c>
      <c r="F25" s="164">
        <v>0.05</v>
      </c>
      <c r="G25" s="163">
        <f t="shared" ref="G25" si="27">E25+(E25*F25)</f>
        <v>122.65679999999999</v>
      </c>
      <c r="H25" s="6" t="s">
        <v>144</v>
      </c>
      <c r="I25" s="162">
        <v>8.1000000000000013E-3</v>
      </c>
      <c r="J25" s="3">
        <f t="shared" ref="J25" si="28">I25*G25</f>
        <v>0.99352008000000003</v>
      </c>
      <c r="K25" s="147">
        <v>58.68</v>
      </c>
      <c r="L25" s="147">
        <f t="shared" ref="L25" si="29">K25*J25</f>
        <v>58.2997582944</v>
      </c>
      <c r="M25" s="147">
        <v>1.1340000000000001</v>
      </c>
      <c r="N25" s="148">
        <f t="shared" ref="N25" si="30">M25*G25</f>
        <v>139.0928112</v>
      </c>
      <c r="O25" s="165">
        <f t="shared" ref="O25" si="31">L25+N25</f>
        <v>197.39256949439999</v>
      </c>
      <c r="P25" s="123"/>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row>
    <row r="26" spans="1:203" s="120" customFormat="1" x14ac:dyDescent="0.2">
      <c r="A26" s="121" t="str">
        <f t="shared" si="6"/>
        <v/>
      </c>
      <c r="B26" s="166"/>
      <c r="C26" s="166"/>
      <c r="D26" s="42"/>
      <c r="E26" s="163"/>
      <c r="F26" s="164"/>
      <c r="G26" s="163"/>
      <c r="H26" s="6"/>
      <c r="I26" s="162"/>
      <c r="J26" s="3"/>
      <c r="K26" s="147"/>
      <c r="L26" s="147"/>
      <c r="M26" s="147"/>
      <c r="N26" s="148"/>
      <c r="O26" s="165"/>
      <c r="P26" s="123"/>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row>
    <row r="27" spans="1:203" s="120" customFormat="1" ht="18" customHeight="1" x14ac:dyDescent="0.2">
      <c r="A27" s="121">
        <f t="shared" si="6"/>
        <v>13</v>
      </c>
      <c r="B27" s="166" t="s">
        <v>133</v>
      </c>
      <c r="C27" s="166" t="s">
        <v>133</v>
      </c>
      <c r="D27" s="42" t="s">
        <v>150</v>
      </c>
      <c r="E27" s="163">
        <f>(2.5*2.5*1/27)*4</f>
        <v>0.92592592592592593</v>
      </c>
      <c r="F27" s="164">
        <v>0.05</v>
      </c>
      <c r="G27" s="163">
        <f t="shared" si="22"/>
        <v>0.97222222222222221</v>
      </c>
      <c r="H27" s="6" t="s">
        <v>142</v>
      </c>
      <c r="I27" s="162">
        <v>1.1812500000000001</v>
      </c>
      <c r="J27" s="3">
        <f t="shared" si="23"/>
        <v>1.1484375000000002</v>
      </c>
      <c r="K27" s="147">
        <v>58.68</v>
      </c>
      <c r="L27" s="147">
        <f t="shared" si="24"/>
        <v>67.390312500000007</v>
      </c>
      <c r="M27" s="147">
        <v>257.25</v>
      </c>
      <c r="N27" s="148">
        <f t="shared" si="25"/>
        <v>250.10416666666666</v>
      </c>
      <c r="O27" s="165">
        <f t="shared" si="26"/>
        <v>317.49447916666668</v>
      </c>
      <c r="P27" s="123"/>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row>
    <row r="28" spans="1:203" s="120" customFormat="1" ht="18" customHeight="1" x14ac:dyDescent="0.2">
      <c r="A28" s="121">
        <f t="shared" si="6"/>
        <v>14</v>
      </c>
      <c r="B28" s="166" t="s">
        <v>133</v>
      </c>
      <c r="C28" s="166" t="s">
        <v>133</v>
      </c>
      <c r="D28" s="42" t="s">
        <v>152</v>
      </c>
      <c r="E28" s="163">
        <f>(3*2.5*2*1.043)*4</f>
        <v>62.58</v>
      </c>
      <c r="F28" s="164">
        <v>0.05</v>
      </c>
      <c r="G28" s="163">
        <f t="shared" ref="G28" si="32">E28+(E28*F28)</f>
        <v>65.709000000000003</v>
      </c>
      <c r="H28" s="6" t="s">
        <v>144</v>
      </c>
      <c r="I28" s="162">
        <v>8.1000000000000013E-3</v>
      </c>
      <c r="J28" s="3">
        <f t="shared" ref="J28" si="33">I28*G28</f>
        <v>0.53224290000000007</v>
      </c>
      <c r="K28" s="147">
        <v>58.68</v>
      </c>
      <c r="L28" s="147">
        <f t="shared" ref="L28" si="34">K28*J28</f>
        <v>31.232013372000004</v>
      </c>
      <c r="M28" s="147">
        <v>1.1340000000000001</v>
      </c>
      <c r="N28" s="148">
        <f t="shared" ref="N28" si="35">M28*G28</f>
        <v>74.514006000000009</v>
      </c>
      <c r="O28" s="165">
        <f t="shared" ref="O28" si="36">L28+N28</f>
        <v>105.74601937200001</v>
      </c>
      <c r="P28" s="123"/>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row>
    <row r="29" spans="1:203" s="120" customFormat="1" x14ac:dyDescent="0.2">
      <c r="A29" s="121" t="str">
        <f t="shared" si="6"/>
        <v/>
      </c>
      <c r="B29" s="166"/>
      <c r="C29" s="166"/>
      <c r="D29" s="42"/>
      <c r="E29" s="163"/>
      <c r="F29" s="164"/>
      <c r="G29" s="163"/>
      <c r="H29" s="6"/>
      <c r="I29" s="162"/>
      <c r="J29" s="3"/>
      <c r="K29" s="147"/>
      <c r="L29" s="147"/>
      <c r="M29" s="147"/>
      <c r="N29" s="148"/>
      <c r="O29" s="165"/>
      <c r="P29" s="123"/>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row>
    <row r="30" spans="1:203" s="120" customFormat="1" ht="18" customHeight="1" x14ac:dyDescent="0.2">
      <c r="A30" s="121">
        <f t="shared" si="6"/>
        <v>15</v>
      </c>
      <c r="B30" s="166" t="s">
        <v>133</v>
      </c>
      <c r="C30" s="166" t="s">
        <v>133</v>
      </c>
      <c r="D30" s="42" t="s">
        <v>149</v>
      </c>
      <c r="E30" s="163">
        <f>(3*3*1/27)*4</f>
        <v>1.3333333333333333</v>
      </c>
      <c r="F30" s="164">
        <v>0.05</v>
      </c>
      <c r="G30" s="163">
        <f t="shared" si="22"/>
        <v>1.4</v>
      </c>
      <c r="H30" s="6" t="s">
        <v>142</v>
      </c>
      <c r="I30" s="162">
        <v>1.1812500000000001</v>
      </c>
      <c r="J30" s="3">
        <f t="shared" si="23"/>
        <v>1.6537500000000001</v>
      </c>
      <c r="K30" s="147">
        <v>58.68</v>
      </c>
      <c r="L30" s="147">
        <f t="shared" si="24"/>
        <v>97.042050000000003</v>
      </c>
      <c r="M30" s="147">
        <v>257.25</v>
      </c>
      <c r="N30" s="148">
        <f t="shared" si="25"/>
        <v>360.15</v>
      </c>
      <c r="O30" s="165">
        <f t="shared" si="26"/>
        <v>457.19204999999999</v>
      </c>
      <c r="P30" s="123"/>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row>
    <row r="31" spans="1:203" s="120" customFormat="1" ht="18" customHeight="1" x14ac:dyDescent="0.2">
      <c r="A31" s="121">
        <f t="shared" si="6"/>
        <v>16</v>
      </c>
      <c r="B31" s="166" t="s">
        <v>133</v>
      </c>
      <c r="C31" s="166" t="s">
        <v>133</v>
      </c>
      <c r="D31" s="42" t="s">
        <v>153</v>
      </c>
      <c r="E31" s="163">
        <f>(4*3*2*1.043)*4</f>
        <v>100.12799999999999</v>
      </c>
      <c r="F31" s="164">
        <v>0.05</v>
      </c>
      <c r="G31" s="163">
        <f t="shared" ref="G31" si="37">E31+(E31*F31)</f>
        <v>105.13439999999999</v>
      </c>
      <c r="H31" s="6" t="s">
        <v>144</v>
      </c>
      <c r="I31" s="162">
        <v>8.1000000000000013E-3</v>
      </c>
      <c r="J31" s="3">
        <f t="shared" ref="J31" si="38">I31*G31</f>
        <v>0.85158864000000001</v>
      </c>
      <c r="K31" s="147">
        <v>58.68</v>
      </c>
      <c r="L31" s="147">
        <f t="shared" ref="L31" si="39">K31*J31</f>
        <v>49.971221395199997</v>
      </c>
      <c r="M31" s="147">
        <v>1.1340000000000001</v>
      </c>
      <c r="N31" s="148">
        <f t="shared" ref="N31" si="40">M31*G31</f>
        <v>119.22240959999999</v>
      </c>
      <c r="O31" s="165">
        <f t="shared" ref="O31" si="41">L31+N31</f>
        <v>169.19363099519998</v>
      </c>
      <c r="P31" s="123"/>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row>
    <row r="32" spans="1:203" s="120" customFormat="1" x14ac:dyDescent="0.2">
      <c r="A32" s="121" t="str">
        <f t="shared" si="6"/>
        <v/>
      </c>
      <c r="B32" s="166"/>
      <c r="C32" s="166"/>
      <c r="D32" s="42"/>
      <c r="E32" s="163"/>
      <c r="F32" s="164"/>
      <c r="G32" s="163"/>
      <c r="H32" s="6"/>
      <c r="I32" s="162"/>
      <c r="J32" s="3"/>
      <c r="K32" s="147"/>
      <c r="L32" s="147"/>
      <c r="M32" s="147"/>
      <c r="N32" s="148"/>
      <c r="O32" s="165"/>
      <c r="P32" s="123"/>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row>
    <row r="33" spans="1:203" s="120" customFormat="1" ht="18" customHeight="1" x14ac:dyDescent="0.2">
      <c r="A33" s="121">
        <f t="shared" si="6"/>
        <v>17</v>
      </c>
      <c r="B33" s="166" t="s">
        <v>133</v>
      </c>
      <c r="C33" s="166" t="s">
        <v>133</v>
      </c>
      <c r="D33" s="42" t="s">
        <v>128</v>
      </c>
      <c r="E33" s="163">
        <f>(14*1*4)+(10*1*4)+(12*1*4)</f>
        <v>144</v>
      </c>
      <c r="F33" s="164">
        <v>0.05</v>
      </c>
      <c r="G33" s="163">
        <f t="shared" ref="G33" si="42">E33+(E33*F33)</f>
        <v>151.19999999999999</v>
      </c>
      <c r="H33" s="6" t="s">
        <v>120</v>
      </c>
      <c r="I33" s="162">
        <v>2.2500000000000003E-2</v>
      </c>
      <c r="J33" s="3">
        <f t="shared" ref="J33" si="43">I33*G33</f>
        <v>3.4020000000000001</v>
      </c>
      <c r="K33" s="147">
        <v>58.68</v>
      </c>
      <c r="L33" s="147">
        <f t="shared" ref="L33" si="44">K33*J33</f>
        <v>199.62936000000002</v>
      </c>
      <c r="M33" s="147">
        <v>3.1500000000000004</v>
      </c>
      <c r="N33" s="148">
        <f t="shared" ref="N33" si="45">M33*G33</f>
        <v>476.28000000000003</v>
      </c>
      <c r="O33" s="165">
        <f t="shared" ref="O33" si="46">L33+N33</f>
        <v>675.90936000000011</v>
      </c>
      <c r="P33" s="123"/>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row>
    <row r="34" spans="1:203" s="120" customFormat="1" x14ac:dyDescent="0.2">
      <c r="A34" s="121" t="str">
        <f t="shared" si="6"/>
        <v/>
      </c>
      <c r="B34" s="166"/>
      <c r="C34" s="166"/>
      <c r="D34" s="42"/>
      <c r="E34" s="163"/>
      <c r="F34" s="164"/>
      <c r="G34" s="163"/>
      <c r="H34" s="6"/>
      <c r="I34" s="162"/>
      <c r="J34" s="3"/>
      <c r="K34" s="147"/>
      <c r="L34" s="147"/>
      <c r="M34" s="147"/>
      <c r="N34" s="148"/>
      <c r="O34" s="165"/>
      <c r="P34" s="123"/>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row>
    <row r="35" spans="1:203" s="120" customFormat="1" ht="31.5" x14ac:dyDescent="0.2">
      <c r="A35" s="121" t="str">
        <f t="shared" si="6"/>
        <v/>
      </c>
      <c r="B35" s="166"/>
      <c r="C35" s="166"/>
      <c r="D35" s="167" t="s">
        <v>196</v>
      </c>
      <c r="E35" s="163"/>
      <c r="F35" s="164"/>
      <c r="G35" s="163"/>
      <c r="H35" s="6"/>
      <c r="I35" s="162"/>
      <c r="J35" s="3"/>
      <c r="K35" s="147"/>
      <c r="L35" s="147"/>
      <c r="M35" s="147"/>
      <c r="N35" s="148"/>
      <c r="O35" s="165"/>
      <c r="P35" s="123"/>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row>
    <row r="36" spans="1:203" s="120" customFormat="1" x14ac:dyDescent="0.2">
      <c r="A36" s="121" t="str">
        <f t="shared" si="6"/>
        <v/>
      </c>
      <c r="B36" s="166"/>
      <c r="C36" s="166"/>
      <c r="D36" s="42"/>
      <c r="E36" s="163"/>
      <c r="F36" s="164"/>
      <c r="G36" s="163"/>
      <c r="H36" s="6"/>
      <c r="I36" s="162"/>
      <c r="J36" s="3"/>
      <c r="K36" s="147"/>
      <c r="L36" s="147"/>
      <c r="M36" s="147"/>
      <c r="N36" s="148"/>
      <c r="O36" s="165"/>
      <c r="P36" s="123"/>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row>
    <row r="37" spans="1:203" s="120" customFormat="1" ht="18" customHeight="1" x14ac:dyDescent="0.2">
      <c r="A37" s="121">
        <f t="shared" si="6"/>
        <v>18</v>
      </c>
      <c r="B37" s="166" t="s">
        <v>133</v>
      </c>
      <c r="C37" s="166" t="s">
        <v>159</v>
      </c>
      <c r="D37" s="42" t="s">
        <v>161</v>
      </c>
      <c r="E37" s="3">
        <f>(1.33*1.33*1.5/27)*4</f>
        <v>0.39308888888888888</v>
      </c>
      <c r="F37" s="164">
        <v>0.05</v>
      </c>
      <c r="G37" s="3">
        <f t="shared" ref="G37:G39" si="47">E37+(E37*F37)</f>
        <v>0.41274333333333335</v>
      </c>
      <c r="H37" s="6" t="s">
        <v>142</v>
      </c>
      <c r="I37" s="162">
        <v>1.1812500000000001</v>
      </c>
      <c r="J37" s="3">
        <f t="shared" ref="J37:J39" si="48">I37*G37</f>
        <v>0.48755306250000008</v>
      </c>
      <c r="K37" s="147">
        <v>58.68</v>
      </c>
      <c r="L37" s="147">
        <f t="shared" ref="L37:L39" si="49">K37*J37</f>
        <v>28.609613707500003</v>
      </c>
      <c r="M37" s="147">
        <v>257.25</v>
      </c>
      <c r="N37" s="148">
        <f t="shared" ref="N37:N39" si="50">M37*G37</f>
        <v>106.1782225</v>
      </c>
      <c r="O37" s="165">
        <f t="shared" ref="O37:O39" si="51">L37+N37</f>
        <v>134.78783620749999</v>
      </c>
      <c r="P37" s="123"/>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row>
    <row r="38" spans="1:203" s="120" customFormat="1" ht="18" customHeight="1" x14ac:dyDescent="0.2">
      <c r="A38" s="121">
        <f t="shared" si="6"/>
        <v>19</v>
      </c>
      <c r="B38" s="166" t="s">
        <v>133</v>
      </c>
      <c r="C38" s="166" t="s">
        <v>159</v>
      </c>
      <c r="D38" s="42" t="s">
        <v>165</v>
      </c>
      <c r="E38" s="163">
        <f>(4*2.5*1.502)*4</f>
        <v>60.08</v>
      </c>
      <c r="F38" s="164">
        <v>0.05</v>
      </c>
      <c r="G38" s="163">
        <f t="shared" si="47"/>
        <v>63.083999999999996</v>
      </c>
      <c r="H38" s="6" t="s">
        <v>144</v>
      </c>
      <c r="I38" s="162">
        <v>8.1000000000000013E-3</v>
      </c>
      <c r="J38" s="3">
        <f t="shared" si="48"/>
        <v>0.5109804</v>
      </c>
      <c r="K38" s="147">
        <v>58.68</v>
      </c>
      <c r="L38" s="147">
        <f t="shared" si="49"/>
        <v>29.984329872</v>
      </c>
      <c r="M38" s="147">
        <v>1.1340000000000001</v>
      </c>
      <c r="N38" s="148">
        <f t="shared" si="50"/>
        <v>71.537255999999999</v>
      </c>
      <c r="O38" s="165">
        <f t="shared" si="51"/>
        <v>101.521585872</v>
      </c>
      <c r="P38" s="123"/>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row>
    <row r="39" spans="1:203" s="120" customFormat="1" ht="18" customHeight="1" x14ac:dyDescent="0.2">
      <c r="A39" s="121">
        <f t="shared" si="6"/>
        <v>20</v>
      </c>
      <c r="B39" s="166" t="s">
        <v>133</v>
      </c>
      <c r="C39" s="166" t="s">
        <v>159</v>
      </c>
      <c r="D39" s="42" t="s">
        <v>163</v>
      </c>
      <c r="E39" s="163">
        <f>(1.5/1)*(1.33*4)*0.376*4</f>
        <v>12.00192</v>
      </c>
      <c r="F39" s="164">
        <v>0.05</v>
      </c>
      <c r="G39" s="163">
        <f t="shared" si="47"/>
        <v>12.602016000000001</v>
      </c>
      <c r="H39" s="6" t="s">
        <v>144</v>
      </c>
      <c r="I39" s="162">
        <v>8.1000000000000013E-3</v>
      </c>
      <c r="J39" s="3">
        <f t="shared" si="48"/>
        <v>0.10207632960000003</v>
      </c>
      <c r="K39" s="147">
        <v>58.68</v>
      </c>
      <c r="L39" s="147">
        <f t="shared" si="49"/>
        <v>5.9898390209280015</v>
      </c>
      <c r="M39" s="147">
        <v>1.1340000000000001</v>
      </c>
      <c r="N39" s="148">
        <f t="shared" si="50"/>
        <v>14.290686144000002</v>
      </c>
      <c r="O39" s="165">
        <f t="shared" si="51"/>
        <v>20.280525164928005</v>
      </c>
      <c r="P39" s="123"/>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row>
    <row r="40" spans="1:203" s="120" customFormat="1" x14ac:dyDescent="0.2">
      <c r="A40" s="121" t="str">
        <f t="shared" si="6"/>
        <v/>
      </c>
      <c r="B40" s="166"/>
      <c r="C40" s="166"/>
      <c r="D40" s="42"/>
      <c r="E40" s="163"/>
      <c r="F40" s="164"/>
      <c r="G40" s="163"/>
      <c r="H40" s="6"/>
      <c r="I40" s="162"/>
      <c r="J40" s="3"/>
      <c r="K40" s="147"/>
      <c r="L40" s="147"/>
      <c r="M40" s="147"/>
      <c r="N40" s="148"/>
      <c r="O40" s="165"/>
      <c r="P40" s="123"/>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row>
    <row r="41" spans="1:203" s="120" customFormat="1" ht="18" customHeight="1" x14ac:dyDescent="0.2">
      <c r="A41" s="121">
        <f t="shared" si="6"/>
        <v>21</v>
      </c>
      <c r="B41" s="166" t="s">
        <v>133</v>
      </c>
      <c r="C41" s="166" t="s">
        <v>160</v>
      </c>
      <c r="D41" s="42" t="s">
        <v>162</v>
      </c>
      <c r="E41" s="163">
        <f>(2*1.33*1.5/27)*8</f>
        <v>1.1822222222222223</v>
      </c>
      <c r="F41" s="164">
        <v>0.05</v>
      </c>
      <c r="G41" s="163">
        <f t="shared" ref="G41:G43" si="52">E41+(E41*F41)</f>
        <v>1.2413333333333334</v>
      </c>
      <c r="H41" s="6" t="s">
        <v>120</v>
      </c>
      <c r="I41" s="162">
        <v>1.1812500000000001</v>
      </c>
      <c r="J41" s="3">
        <f t="shared" ref="J41:J43" si="53">I41*G41</f>
        <v>1.4663250000000003</v>
      </c>
      <c r="K41" s="147">
        <v>58.68</v>
      </c>
      <c r="L41" s="147">
        <f t="shared" ref="L41:L43" si="54">K41*J41</f>
        <v>86.043951000000021</v>
      </c>
      <c r="M41" s="147">
        <v>257.25</v>
      </c>
      <c r="N41" s="148">
        <f t="shared" ref="N41:N43" si="55">M41*G41</f>
        <v>319.33300000000003</v>
      </c>
      <c r="O41" s="165">
        <f t="shared" ref="O41:O43" si="56">L41+N41</f>
        <v>405.37695100000008</v>
      </c>
      <c r="P41" s="123"/>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row>
    <row r="42" spans="1:203" s="120" customFormat="1" ht="18" customHeight="1" x14ac:dyDescent="0.2">
      <c r="A42" s="121">
        <f t="shared" si="6"/>
        <v>22</v>
      </c>
      <c r="B42" s="166" t="s">
        <v>133</v>
      </c>
      <c r="C42" s="166" t="s">
        <v>160</v>
      </c>
      <c r="D42" s="42" t="s">
        <v>164</v>
      </c>
      <c r="E42" s="163">
        <f>(6*2.5*1.502)*8</f>
        <v>180.24</v>
      </c>
      <c r="F42" s="164">
        <v>0.05</v>
      </c>
      <c r="G42" s="163">
        <f t="shared" si="52"/>
        <v>189.25200000000001</v>
      </c>
      <c r="H42" s="6" t="s">
        <v>144</v>
      </c>
      <c r="I42" s="162">
        <v>8.1000000000000013E-3</v>
      </c>
      <c r="J42" s="3">
        <f t="shared" si="53"/>
        <v>1.5329412000000002</v>
      </c>
      <c r="K42" s="147">
        <v>58.68</v>
      </c>
      <c r="L42" s="147">
        <f t="shared" si="54"/>
        <v>89.952989616000011</v>
      </c>
      <c r="M42" s="147">
        <v>1.1340000000000001</v>
      </c>
      <c r="N42" s="148">
        <f t="shared" si="55"/>
        <v>214.61176800000004</v>
      </c>
      <c r="O42" s="165">
        <f t="shared" si="56"/>
        <v>304.56475761600007</v>
      </c>
      <c r="P42" s="123"/>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row>
    <row r="43" spans="1:203" s="120" customFormat="1" ht="18" customHeight="1" x14ac:dyDescent="0.2">
      <c r="A43" s="121">
        <f t="shared" si="6"/>
        <v>23</v>
      </c>
      <c r="B43" s="166" t="s">
        <v>133</v>
      </c>
      <c r="C43" s="166" t="s">
        <v>160</v>
      </c>
      <c r="D43" s="42" t="s">
        <v>163</v>
      </c>
      <c r="E43" s="163">
        <f>(1.5/1)*(1.33+1.33+2+2)*0.376*8</f>
        <v>30.04992</v>
      </c>
      <c r="F43" s="164">
        <v>0.05</v>
      </c>
      <c r="G43" s="163">
        <f t="shared" si="52"/>
        <v>31.552416000000001</v>
      </c>
      <c r="H43" s="6" t="s">
        <v>144</v>
      </c>
      <c r="I43" s="162">
        <v>8.1000000000000013E-3</v>
      </c>
      <c r="J43" s="3">
        <f t="shared" si="53"/>
        <v>0.25557456960000002</v>
      </c>
      <c r="K43" s="147">
        <v>58.68</v>
      </c>
      <c r="L43" s="147">
        <f t="shared" si="54"/>
        <v>14.997115744128001</v>
      </c>
      <c r="M43" s="147">
        <v>1.1340000000000001</v>
      </c>
      <c r="N43" s="148">
        <f t="shared" si="55"/>
        <v>35.780439744000006</v>
      </c>
      <c r="O43" s="165">
        <f t="shared" si="56"/>
        <v>50.777555488128009</v>
      </c>
      <c r="P43" s="123"/>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row>
    <row r="44" spans="1:203" s="120" customFormat="1" x14ac:dyDescent="0.2">
      <c r="A44" s="121" t="str">
        <f t="shared" si="6"/>
        <v/>
      </c>
      <c r="B44" s="166"/>
      <c r="C44" s="166"/>
      <c r="D44" s="42"/>
      <c r="E44" s="163"/>
      <c r="F44" s="164"/>
      <c r="G44" s="163"/>
      <c r="H44" s="6"/>
      <c r="I44" s="162"/>
      <c r="J44" s="3"/>
      <c r="K44" s="147"/>
      <c r="L44" s="147"/>
      <c r="M44" s="147"/>
      <c r="N44" s="148"/>
      <c r="O44" s="165"/>
      <c r="P44" s="123"/>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row>
    <row r="45" spans="1:203" s="120" customFormat="1" ht="18" customHeight="1" x14ac:dyDescent="0.2">
      <c r="A45" s="121">
        <f t="shared" si="6"/>
        <v>24</v>
      </c>
      <c r="B45" s="166" t="s">
        <v>133</v>
      </c>
      <c r="C45" s="166" t="s">
        <v>133</v>
      </c>
      <c r="D45" s="42" t="s">
        <v>128</v>
      </c>
      <c r="E45" s="163">
        <f>(5.33*1.5*4)+(6.667*1.5*8)</f>
        <v>111.98399999999999</v>
      </c>
      <c r="F45" s="164">
        <v>0.05</v>
      </c>
      <c r="G45" s="163">
        <f t="shared" ref="G45" si="57">E45+(E45*F45)</f>
        <v>117.58319999999999</v>
      </c>
      <c r="H45" s="6" t="s">
        <v>120</v>
      </c>
      <c r="I45" s="162">
        <v>2.2500000000000003E-2</v>
      </c>
      <c r="J45" s="3">
        <f t="shared" ref="J45" si="58">I45*G45</f>
        <v>2.6456219999999999</v>
      </c>
      <c r="K45" s="147">
        <v>58.68</v>
      </c>
      <c r="L45" s="147">
        <f t="shared" ref="L45" si="59">K45*J45</f>
        <v>155.24509896000001</v>
      </c>
      <c r="M45" s="147">
        <v>3.1500000000000004</v>
      </c>
      <c r="N45" s="148">
        <f t="shared" ref="N45" si="60">M45*G45</f>
        <v>370.38708000000003</v>
      </c>
      <c r="O45" s="165">
        <f t="shared" ref="O45" si="61">L45+N45</f>
        <v>525.63217896000003</v>
      </c>
      <c r="P45" s="123"/>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row>
    <row r="46" spans="1:203" s="120" customFormat="1" x14ac:dyDescent="0.2">
      <c r="A46" s="121" t="str">
        <f t="shared" si="6"/>
        <v/>
      </c>
      <c r="B46" s="166"/>
      <c r="C46" s="166"/>
      <c r="D46" s="42"/>
      <c r="E46" s="163"/>
      <c r="F46" s="164"/>
      <c r="G46" s="163"/>
      <c r="H46" s="6"/>
      <c r="I46" s="162"/>
      <c r="J46" s="3"/>
      <c r="K46" s="147"/>
      <c r="L46" s="147"/>
      <c r="M46" s="147"/>
      <c r="N46" s="148"/>
      <c r="O46" s="165"/>
      <c r="P46" s="123"/>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row>
    <row r="47" spans="1:203" s="120" customFormat="1" ht="31.5" x14ac:dyDescent="0.2">
      <c r="A47" s="121" t="str">
        <f t="shared" si="6"/>
        <v/>
      </c>
      <c r="B47" s="166"/>
      <c r="C47" s="166"/>
      <c r="D47" s="167" t="s">
        <v>197</v>
      </c>
      <c r="E47" s="163"/>
      <c r="F47" s="164"/>
      <c r="G47" s="163"/>
      <c r="H47" s="6"/>
      <c r="I47" s="162"/>
      <c r="J47" s="3"/>
      <c r="K47" s="147"/>
      <c r="L47" s="147"/>
      <c r="M47" s="147"/>
      <c r="N47" s="148"/>
      <c r="O47" s="165"/>
      <c r="P47" s="123"/>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row>
    <row r="48" spans="1:203" s="120" customFormat="1" ht="18" customHeight="1" x14ac:dyDescent="0.2">
      <c r="A48" s="121">
        <f t="shared" si="6"/>
        <v>25</v>
      </c>
      <c r="B48" s="166" t="s">
        <v>133</v>
      </c>
      <c r="C48" s="166" t="s">
        <v>133</v>
      </c>
      <c r="D48" s="42" t="s">
        <v>155</v>
      </c>
      <c r="E48" s="163">
        <v>3600.95</v>
      </c>
      <c r="F48" s="164">
        <v>0.05</v>
      </c>
      <c r="G48" s="163">
        <f t="shared" ref="G48:G52" si="62">E48+(E48*F48)</f>
        <v>3780.9974999999999</v>
      </c>
      <c r="H48" s="6" t="s">
        <v>120</v>
      </c>
      <c r="I48" s="162">
        <v>2.9250000000000002E-2</v>
      </c>
      <c r="J48" s="3">
        <f t="shared" ref="J48:J52" si="63">I48*G48</f>
        <v>110.594176875</v>
      </c>
      <c r="K48" s="147">
        <v>58.68</v>
      </c>
      <c r="L48" s="147">
        <f t="shared" ref="L48:L52" si="64">K48*J48</f>
        <v>6489.6662990249997</v>
      </c>
      <c r="M48" s="147">
        <v>4.0949999999999998</v>
      </c>
      <c r="N48" s="148">
        <f t="shared" ref="N48:N52" si="65">M48*G48</f>
        <v>15483.184762499999</v>
      </c>
      <c r="O48" s="165">
        <f t="shared" ref="O48:O52" si="66">L48+N48</f>
        <v>21972.851061524998</v>
      </c>
      <c r="P48" s="123"/>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row>
    <row r="49" spans="1:2803" s="120" customFormat="1" ht="18" customHeight="1" x14ac:dyDescent="0.2">
      <c r="A49" s="121">
        <f t="shared" si="6"/>
        <v>26</v>
      </c>
      <c r="B49" s="166" t="s">
        <v>133</v>
      </c>
      <c r="C49" s="166" t="s">
        <v>133</v>
      </c>
      <c r="D49" s="42" t="s">
        <v>154</v>
      </c>
      <c r="E49" s="163">
        <v>3600.95</v>
      </c>
      <c r="F49" s="164">
        <v>0.05</v>
      </c>
      <c r="G49" s="163">
        <f t="shared" si="62"/>
        <v>3780.9974999999999</v>
      </c>
      <c r="H49" s="6" t="s">
        <v>120</v>
      </c>
      <c r="I49" s="162">
        <v>1.1250000000000001E-2</v>
      </c>
      <c r="J49" s="3">
        <f t="shared" si="63"/>
        <v>42.536221875000003</v>
      </c>
      <c r="K49" s="147">
        <v>58.68</v>
      </c>
      <c r="L49" s="147">
        <f t="shared" si="64"/>
        <v>2496.0254996250001</v>
      </c>
      <c r="M49" s="147">
        <v>1.5750000000000002</v>
      </c>
      <c r="N49" s="148">
        <f t="shared" si="65"/>
        <v>5955.0710625000002</v>
      </c>
      <c r="O49" s="165">
        <f t="shared" si="66"/>
        <v>8451.0965621249998</v>
      </c>
      <c r="P49" s="123"/>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row>
    <row r="50" spans="1:2803" s="120" customFormat="1" ht="31.5" x14ac:dyDescent="0.2">
      <c r="A50" s="121">
        <f t="shared" si="6"/>
        <v>27</v>
      </c>
      <c r="B50" s="166" t="s">
        <v>133</v>
      </c>
      <c r="C50" s="166" t="s">
        <v>133</v>
      </c>
      <c r="D50" s="42" t="s">
        <v>126</v>
      </c>
      <c r="E50" s="163">
        <v>3600.95</v>
      </c>
      <c r="F50" s="164">
        <v>0.05</v>
      </c>
      <c r="G50" s="163">
        <f t="shared" si="62"/>
        <v>3780.9974999999999</v>
      </c>
      <c r="H50" s="6" t="s">
        <v>120</v>
      </c>
      <c r="I50" s="162">
        <v>9.0000000000000011E-3</v>
      </c>
      <c r="J50" s="3">
        <f t="shared" si="63"/>
        <v>34.028977500000003</v>
      </c>
      <c r="K50" s="147">
        <v>58.68</v>
      </c>
      <c r="L50" s="147">
        <f t="shared" si="64"/>
        <v>1996.8203997000003</v>
      </c>
      <c r="M50" s="147">
        <v>1.26</v>
      </c>
      <c r="N50" s="148">
        <f t="shared" si="65"/>
        <v>4764.0568499999999</v>
      </c>
      <c r="O50" s="165">
        <f t="shared" si="66"/>
        <v>6760.8772497</v>
      </c>
      <c r="P50" s="123"/>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row>
    <row r="51" spans="1:2803" s="120" customFormat="1" ht="18" customHeight="1" x14ac:dyDescent="0.2">
      <c r="A51" s="121">
        <f t="shared" si="6"/>
        <v>28</v>
      </c>
      <c r="B51" s="166" t="s">
        <v>133</v>
      </c>
      <c r="C51" s="166" t="s">
        <v>133</v>
      </c>
      <c r="D51" s="42" t="s">
        <v>127</v>
      </c>
      <c r="E51" s="163">
        <f>0.33*3600.95/27</f>
        <v>44.011611111111108</v>
      </c>
      <c r="F51" s="164">
        <v>0.05</v>
      </c>
      <c r="G51" s="163">
        <f t="shared" si="62"/>
        <v>46.212191666666662</v>
      </c>
      <c r="H51" s="6" t="s">
        <v>142</v>
      </c>
      <c r="I51" s="162">
        <v>0.13500000000000001</v>
      </c>
      <c r="J51" s="3">
        <f t="shared" si="63"/>
        <v>6.2386458749999996</v>
      </c>
      <c r="K51" s="147">
        <v>58.68</v>
      </c>
      <c r="L51" s="147">
        <f t="shared" si="64"/>
        <v>366.08373994499999</v>
      </c>
      <c r="M51" s="147">
        <v>18.900000000000002</v>
      </c>
      <c r="N51" s="148">
        <f t="shared" si="65"/>
        <v>873.41042249999998</v>
      </c>
      <c r="O51" s="165">
        <f t="shared" si="66"/>
        <v>1239.494162445</v>
      </c>
      <c r="P51" s="123"/>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row>
    <row r="52" spans="1:2803" s="120" customFormat="1" ht="18" customHeight="1" x14ac:dyDescent="0.2">
      <c r="A52" s="121">
        <f t="shared" si="6"/>
        <v>29</v>
      </c>
      <c r="B52" s="166" t="s">
        <v>133</v>
      </c>
      <c r="C52" s="166" t="s">
        <v>133</v>
      </c>
      <c r="D52" s="42" t="s">
        <v>132</v>
      </c>
      <c r="E52" s="163">
        <v>3600.95</v>
      </c>
      <c r="F52" s="164">
        <v>0.05</v>
      </c>
      <c r="G52" s="163">
        <f t="shared" si="62"/>
        <v>3780.9974999999999</v>
      </c>
      <c r="H52" s="6" t="s">
        <v>120</v>
      </c>
      <c r="I52" s="162">
        <v>1.35E-2</v>
      </c>
      <c r="J52" s="3">
        <f t="shared" si="63"/>
        <v>51.043466250000002</v>
      </c>
      <c r="K52" s="147">
        <v>58.68</v>
      </c>
      <c r="L52" s="147">
        <f t="shared" si="64"/>
        <v>2995.2305995500001</v>
      </c>
      <c r="M52" s="147">
        <v>0</v>
      </c>
      <c r="N52" s="148">
        <f t="shared" si="65"/>
        <v>0</v>
      </c>
      <c r="O52" s="165">
        <f t="shared" si="66"/>
        <v>2995.2305995500001</v>
      </c>
      <c r="P52" s="123"/>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row>
    <row r="53" spans="1:2803" s="120" customFormat="1" ht="31.5" x14ac:dyDescent="0.2">
      <c r="A53" s="121">
        <f t="shared" si="6"/>
        <v>30</v>
      </c>
      <c r="B53" s="166" t="s">
        <v>133</v>
      </c>
      <c r="C53" s="166" t="s">
        <v>133</v>
      </c>
      <c r="D53" s="42" t="s">
        <v>222</v>
      </c>
      <c r="E53" s="163">
        <v>3600.95</v>
      </c>
      <c r="F53" s="164">
        <v>0.05</v>
      </c>
      <c r="G53" s="163">
        <f t="shared" ref="G53:G56" si="67">E53+(E53*F53)</f>
        <v>3780.9974999999999</v>
      </c>
      <c r="H53" s="6" t="s">
        <v>120</v>
      </c>
      <c r="I53" s="162">
        <v>9.0000000000000019E-4</v>
      </c>
      <c r="J53" s="3">
        <f t="shared" ref="J53:J55" si="68">I53*G53</f>
        <v>3.4028977500000006</v>
      </c>
      <c r="K53" s="147">
        <v>58.68</v>
      </c>
      <c r="L53" s="147">
        <f t="shared" ref="L53:L55" si="69">K53*J53</f>
        <v>199.68203997000003</v>
      </c>
      <c r="M53" s="147">
        <v>0.126</v>
      </c>
      <c r="N53" s="148">
        <f t="shared" ref="N53:N55" si="70">M53*G53</f>
        <v>476.40568500000001</v>
      </c>
      <c r="O53" s="165">
        <f t="shared" ref="O53:O55" si="71">L53+N53</f>
        <v>676.08772497000007</v>
      </c>
      <c r="P53" s="123"/>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row>
    <row r="54" spans="1:2803" s="120" customFormat="1" ht="18" customHeight="1" x14ac:dyDescent="0.2">
      <c r="A54" s="121">
        <f t="shared" si="6"/>
        <v>31</v>
      </c>
      <c r="B54" s="166" t="s">
        <v>133</v>
      </c>
      <c r="C54" s="166" t="s">
        <v>133</v>
      </c>
      <c r="D54" s="42" t="s">
        <v>156</v>
      </c>
      <c r="E54" s="163">
        <f>(20*1.043)*5</f>
        <v>104.3</v>
      </c>
      <c r="F54" s="164">
        <v>0.05</v>
      </c>
      <c r="G54" s="163">
        <f t="shared" ref="G54" si="72">E54+(E54*F54)</f>
        <v>109.515</v>
      </c>
      <c r="H54" s="6" t="s">
        <v>144</v>
      </c>
      <c r="I54" s="162">
        <v>8.1000000000000013E-3</v>
      </c>
      <c r="J54" s="3">
        <f t="shared" ref="J54" si="73">I54*G54</f>
        <v>0.88707150000000012</v>
      </c>
      <c r="K54" s="147">
        <v>58.68</v>
      </c>
      <c r="L54" s="147">
        <f t="shared" ref="L54" si="74">K54*J54</f>
        <v>52.053355620000005</v>
      </c>
      <c r="M54" s="147">
        <v>1.1340000000000001</v>
      </c>
      <c r="N54" s="148">
        <f t="shared" ref="N54" si="75">M54*G54</f>
        <v>124.19001000000002</v>
      </c>
      <c r="O54" s="165">
        <f t="shared" ref="O54" si="76">L54+N54</f>
        <v>176.24336562000002</v>
      </c>
      <c r="P54" s="123"/>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row>
    <row r="55" spans="1:2803" s="120" customFormat="1" ht="31.5" x14ac:dyDescent="0.2">
      <c r="A55" s="121">
        <f t="shared" si="6"/>
        <v>32</v>
      </c>
      <c r="B55" s="166" t="s">
        <v>133</v>
      </c>
      <c r="C55" s="166" t="s">
        <v>157</v>
      </c>
      <c r="D55" s="42" t="s">
        <v>158</v>
      </c>
      <c r="E55" s="163">
        <v>231.59</v>
      </c>
      <c r="F55" s="164">
        <v>0.05</v>
      </c>
      <c r="G55" s="163">
        <f t="shared" si="67"/>
        <v>243.1695</v>
      </c>
      <c r="H55" s="6" t="s">
        <v>109</v>
      </c>
      <c r="I55" s="162">
        <v>1.1250000000000001E-2</v>
      </c>
      <c r="J55" s="3">
        <f t="shared" si="68"/>
        <v>2.7356568750000001</v>
      </c>
      <c r="K55" s="147">
        <v>58.68</v>
      </c>
      <c r="L55" s="147">
        <f t="shared" si="69"/>
        <v>160.528345425</v>
      </c>
      <c r="M55" s="147">
        <v>1.5750000000000002</v>
      </c>
      <c r="N55" s="148">
        <f t="shared" si="70"/>
        <v>382.99196250000006</v>
      </c>
      <c r="O55" s="165">
        <f t="shared" si="71"/>
        <v>543.520307925</v>
      </c>
      <c r="P55" s="123"/>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row>
    <row r="56" spans="1:2803" s="120" customFormat="1" ht="18" customHeight="1" x14ac:dyDescent="0.2">
      <c r="A56" s="121">
        <f t="shared" si="6"/>
        <v>33</v>
      </c>
      <c r="B56" s="166" t="s">
        <v>133</v>
      </c>
      <c r="C56" s="166" t="s">
        <v>157</v>
      </c>
      <c r="D56" s="42" t="s">
        <v>212</v>
      </c>
      <c r="E56" s="163">
        <v>3600.95</v>
      </c>
      <c r="F56" s="164">
        <v>0.05</v>
      </c>
      <c r="G56" s="163">
        <f t="shared" si="67"/>
        <v>3780.9974999999999</v>
      </c>
      <c r="H56" s="6" t="s">
        <v>120</v>
      </c>
      <c r="I56" s="162">
        <v>9.9000000000000008E-3</v>
      </c>
      <c r="J56" s="3">
        <f t="shared" ref="J56" si="77">I56*G56</f>
        <v>37.431875250000004</v>
      </c>
      <c r="K56" s="147">
        <v>58.68</v>
      </c>
      <c r="L56" s="147">
        <f t="shared" ref="L56" si="78">K56*J56</f>
        <v>2196.5024396700001</v>
      </c>
      <c r="M56" s="147">
        <v>1.3860000000000001</v>
      </c>
      <c r="N56" s="148">
        <f t="shared" ref="N56" si="79">M56*G56</f>
        <v>5240.4625350000006</v>
      </c>
      <c r="O56" s="165">
        <f t="shared" ref="O56" si="80">L56+N56</f>
        <v>7436.9649746700006</v>
      </c>
      <c r="P56" s="123"/>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row>
    <row r="57" spans="1:2803" s="120" customFormat="1" x14ac:dyDescent="0.2">
      <c r="A57" s="121" t="str">
        <f t="shared" si="6"/>
        <v/>
      </c>
      <c r="B57" s="166"/>
      <c r="C57" s="166"/>
      <c r="D57" s="42"/>
      <c r="E57" s="163"/>
      <c r="F57" s="164"/>
      <c r="G57" s="163"/>
      <c r="H57" s="6"/>
      <c r="I57" s="162"/>
      <c r="J57" s="3"/>
      <c r="K57" s="147"/>
      <c r="L57" s="147"/>
      <c r="M57" s="147"/>
      <c r="N57" s="148"/>
      <c r="O57" s="165"/>
      <c r="P57" s="123"/>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row>
    <row r="58" spans="1:2803" s="120" customFormat="1" ht="18" customHeight="1" x14ac:dyDescent="0.2">
      <c r="A58" s="121" t="str">
        <f t="shared" si="6"/>
        <v/>
      </c>
      <c r="B58" s="166"/>
      <c r="C58" s="166"/>
      <c r="D58" s="167" t="s">
        <v>209</v>
      </c>
      <c r="E58" s="163"/>
      <c r="F58" s="164"/>
      <c r="G58" s="163"/>
      <c r="H58" s="6"/>
      <c r="I58" s="162"/>
      <c r="J58" s="3"/>
      <c r="K58" s="147"/>
      <c r="L58" s="147"/>
      <c r="M58" s="147"/>
      <c r="N58" s="148"/>
      <c r="O58" s="165"/>
      <c r="P58" s="123"/>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row>
    <row r="59" spans="1:2803" s="120" customFormat="1" ht="31.5" x14ac:dyDescent="0.2">
      <c r="A59" s="121">
        <f t="shared" si="6"/>
        <v>34</v>
      </c>
      <c r="B59" s="166" t="s">
        <v>133</v>
      </c>
      <c r="C59" s="166" t="s">
        <v>133</v>
      </c>
      <c r="D59" s="42" t="s">
        <v>210</v>
      </c>
      <c r="E59" s="163">
        <f>12*4</f>
        <v>48</v>
      </c>
      <c r="F59" s="164">
        <v>0</v>
      </c>
      <c r="G59" s="163">
        <f t="shared" ref="G59" si="81">E59+(E59*F59)</f>
        <v>48</v>
      </c>
      <c r="H59" s="6" t="s">
        <v>110</v>
      </c>
      <c r="I59" s="162">
        <v>7.912162125000001E-2</v>
      </c>
      <c r="J59" s="3">
        <f t="shared" ref="J59" si="82">I59*G59</f>
        <v>3.7978378200000007</v>
      </c>
      <c r="K59" s="147">
        <v>58.68</v>
      </c>
      <c r="L59" s="147">
        <f t="shared" ref="L59" si="83">K59*J59</f>
        <v>222.85712327760004</v>
      </c>
      <c r="M59" s="147">
        <v>29.538738600000002</v>
      </c>
      <c r="N59" s="148">
        <f t="shared" ref="N59" si="84">M59*G59</f>
        <v>1417.8594528000001</v>
      </c>
      <c r="O59" s="165">
        <f t="shared" ref="O59" si="85">L59+N59</f>
        <v>1640.7165760776002</v>
      </c>
      <c r="P59" s="123"/>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row>
    <row r="60" spans="1:2803" s="120" customFormat="1" ht="18" customHeight="1" x14ac:dyDescent="0.2">
      <c r="A60" s="121">
        <f t="shared" si="6"/>
        <v>35</v>
      </c>
      <c r="B60" s="166" t="s">
        <v>133</v>
      </c>
      <c r="C60" s="166" t="s">
        <v>133</v>
      </c>
      <c r="D60" s="42" t="s">
        <v>211</v>
      </c>
      <c r="E60" s="163">
        <v>1</v>
      </c>
      <c r="F60" s="164">
        <v>0</v>
      </c>
      <c r="G60" s="163">
        <f t="shared" ref="G60" si="86">E60+(E60*F60)</f>
        <v>1</v>
      </c>
      <c r="H60" s="6" t="s">
        <v>11</v>
      </c>
      <c r="I60" s="162">
        <v>10.6875</v>
      </c>
      <c r="J60" s="3">
        <f t="shared" ref="J60" si="87">I60*G60</f>
        <v>10.6875</v>
      </c>
      <c r="K60" s="147">
        <v>58.68</v>
      </c>
      <c r="L60" s="147">
        <f t="shared" ref="L60" si="88">K60*J60</f>
        <v>627.14250000000004</v>
      </c>
      <c r="M60" s="147">
        <v>0</v>
      </c>
      <c r="N60" s="148">
        <f t="shared" ref="N60" si="89">M60*G60</f>
        <v>0</v>
      </c>
      <c r="O60" s="165">
        <f t="shared" ref="O60" si="90">L60+N60</f>
        <v>627.14250000000004</v>
      </c>
      <c r="P60" s="123"/>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row>
    <row r="61" spans="1:2803" s="120" customFormat="1" ht="15.75" customHeight="1" thickBot="1" x14ac:dyDescent="0.25">
      <c r="A61" s="121" t="str">
        <f t="shared" si="6"/>
        <v/>
      </c>
      <c r="B61" s="166"/>
      <c r="C61" s="166"/>
      <c r="D61" s="42"/>
      <c r="E61" s="163"/>
      <c r="F61" s="164"/>
      <c r="G61" s="163"/>
      <c r="H61" s="6"/>
      <c r="I61" s="162"/>
      <c r="J61" s="3"/>
      <c r="K61" s="147"/>
      <c r="L61" s="147"/>
      <c r="M61" s="147"/>
      <c r="N61" s="148"/>
      <c r="O61" s="165"/>
      <c r="P61" s="123"/>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row>
    <row r="62" spans="1:2803" s="120" customFormat="1" x14ac:dyDescent="0.2">
      <c r="A62" s="153" t="str">
        <f t="shared" si="6"/>
        <v/>
      </c>
      <c r="B62" s="154"/>
      <c r="C62" s="144"/>
      <c r="D62" s="127" t="s">
        <v>17</v>
      </c>
      <c r="E62" s="155"/>
      <c r="F62" s="156"/>
      <c r="G62" s="155"/>
      <c r="H62" s="157"/>
      <c r="I62" s="157"/>
      <c r="J62" s="157"/>
      <c r="K62" s="157"/>
      <c r="L62" s="158" t="str">
        <f>IF(H62&lt;&gt;"",0.4*N62,"")</f>
        <v/>
      </c>
      <c r="M62" s="158"/>
      <c r="N62" s="159"/>
      <c r="O62" s="160"/>
      <c r="P62" s="161">
        <f>SUM(O15:O61)</f>
        <v>66954.74675493098</v>
      </c>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c r="DCR62" s="64"/>
      <c r="DCS62" s="64"/>
      <c r="DCT62" s="64"/>
      <c r="DCU62" s="64"/>
    </row>
    <row r="63" spans="1:2803" s="120" customFormat="1" x14ac:dyDescent="0.2">
      <c r="A63" s="128" t="str">
        <f t="shared" si="6"/>
        <v/>
      </c>
      <c r="B63" s="129"/>
      <c r="C63" s="143">
        <v>310000</v>
      </c>
      <c r="D63" s="130" t="s">
        <v>123</v>
      </c>
      <c r="E63" s="131"/>
      <c r="F63" s="132"/>
      <c r="G63" s="131"/>
      <c r="H63" s="129"/>
      <c r="I63" s="129"/>
      <c r="J63" s="129"/>
      <c r="K63" s="129"/>
      <c r="L63" s="133"/>
      <c r="M63" s="133"/>
      <c r="N63" s="134"/>
      <c r="O63" s="135"/>
      <c r="P63" s="136"/>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row>
    <row r="64" spans="1:2803" s="120" customFormat="1" x14ac:dyDescent="0.2">
      <c r="A64" s="121" t="str">
        <f t="shared" si="6"/>
        <v/>
      </c>
      <c r="B64" s="166"/>
      <c r="C64" s="166"/>
      <c r="D64" s="42"/>
      <c r="E64" s="163"/>
      <c r="F64" s="164"/>
      <c r="G64" s="163"/>
      <c r="H64" s="6"/>
      <c r="I64" s="162"/>
      <c r="J64" s="3"/>
      <c r="K64" s="147"/>
      <c r="L64" s="147"/>
      <c r="M64" s="147"/>
      <c r="N64" s="148"/>
      <c r="O64" s="165"/>
      <c r="P64" s="123"/>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row>
    <row r="65" spans="1:203" s="120" customFormat="1" ht="18" customHeight="1" x14ac:dyDescent="0.2">
      <c r="A65" s="121" t="str">
        <f t="shared" si="6"/>
        <v/>
      </c>
      <c r="B65" s="166"/>
      <c r="C65" s="166"/>
      <c r="D65" s="168" t="s">
        <v>129</v>
      </c>
      <c r="E65" s="163"/>
      <c r="F65" s="164"/>
      <c r="G65" s="163"/>
      <c r="H65" s="6"/>
      <c r="I65" s="162"/>
      <c r="J65" s="3"/>
      <c r="K65" s="147"/>
      <c r="L65" s="147"/>
      <c r="M65" s="147"/>
      <c r="N65" s="148"/>
      <c r="O65" s="165"/>
      <c r="P65" s="123"/>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row>
    <row r="66" spans="1:203" s="120" customFormat="1" ht="18" customHeight="1" x14ac:dyDescent="0.2">
      <c r="A66" s="121">
        <f t="shared" si="6"/>
        <v>36</v>
      </c>
      <c r="B66" s="166" t="s">
        <v>189</v>
      </c>
      <c r="C66" s="166" t="s">
        <v>189</v>
      </c>
      <c r="D66" s="42" t="s">
        <v>166</v>
      </c>
      <c r="E66" s="163">
        <v>193.93</v>
      </c>
      <c r="F66" s="164">
        <v>0.05</v>
      </c>
      <c r="G66" s="163">
        <f t="shared" ref="G66:G69" si="91">E66+(E66*F66)</f>
        <v>203.62650000000002</v>
      </c>
      <c r="H66" s="6" t="s">
        <v>142</v>
      </c>
      <c r="I66" s="162">
        <v>0.39374999999999999</v>
      </c>
      <c r="J66" s="3">
        <f t="shared" ref="J66:J69" si="92">I66*G66</f>
        <v>80.177934375000007</v>
      </c>
      <c r="K66" s="147">
        <v>58.68</v>
      </c>
      <c r="L66" s="147">
        <f t="shared" ref="L66:L69" si="93">K66*J66</f>
        <v>4704.8411891250007</v>
      </c>
      <c r="M66" s="147">
        <v>0</v>
      </c>
      <c r="N66" s="148">
        <f t="shared" ref="N66:N69" si="94">M66*G66</f>
        <v>0</v>
      </c>
      <c r="O66" s="165">
        <f t="shared" ref="O66:O69" si="95">L66+N66</f>
        <v>4704.8411891250007</v>
      </c>
      <c r="P66" s="123"/>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row>
    <row r="67" spans="1:203" s="120" customFormat="1" ht="18" customHeight="1" x14ac:dyDescent="0.2">
      <c r="A67" s="121">
        <f t="shared" si="6"/>
        <v>37</v>
      </c>
      <c r="B67" s="166" t="s">
        <v>189</v>
      </c>
      <c r="C67" s="166" t="s">
        <v>189</v>
      </c>
      <c r="D67" s="42" t="s">
        <v>167</v>
      </c>
      <c r="E67" s="163">
        <v>124.12</v>
      </c>
      <c r="F67" s="164">
        <v>0.05</v>
      </c>
      <c r="G67" s="163">
        <f t="shared" si="91"/>
        <v>130.32599999999999</v>
      </c>
      <c r="H67" s="6" t="s">
        <v>142</v>
      </c>
      <c r="I67" s="162">
        <v>0.22500000000000001</v>
      </c>
      <c r="J67" s="3">
        <f t="shared" si="92"/>
        <v>29.323349999999998</v>
      </c>
      <c r="K67" s="147">
        <v>58.68</v>
      </c>
      <c r="L67" s="147">
        <f t="shared" si="93"/>
        <v>1720.694178</v>
      </c>
      <c r="M67" s="147">
        <v>0</v>
      </c>
      <c r="N67" s="148">
        <f t="shared" si="94"/>
        <v>0</v>
      </c>
      <c r="O67" s="165">
        <f t="shared" si="95"/>
        <v>1720.694178</v>
      </c>
      <c r="P67" s="123"/>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row>
    <row r="68" spans="1:203" s="120" customFormat="1" ht="31.5" x14ac:dyDescent="0.2">
      <c r="A68" s="121">
        <f t="shared" si="6"/>
        <v>38</v>
      </c>
      <c r="B68" s="166" t="s">
        <v>189</v>
      </c>
      <c r="C68" s="166" t="s">
        <v>189</v>
      </c>
      <c r="D68" s="42" t="s">
        <v>168</v>
      </c>
      <c r="E68" s="163">
        <v>40.130000000000003</v>
      </c>
      <c r="F68" s="164">
        <v>0.05</v>
      </c>
      <c r="G68" s="163">
        <f t="shared" si="91"/>
        <v>42.136500000000005</v>
      </c>
      <c r="H68" s="6" t="s">
        <v>142</v>
      </c>
      <c r="I68" s="162">
        <v>0.13500000000000001</v>
      </c>
      <c r="J68" s="3">
        <f t="shared" si="92"/>
        <v>5.6884275000000013</v>
      </c>
      <c r="K68" s="147">
        <v>58.68</v>
      </c>
      <c r="L68" s="147">
        <f t="shared" si="93"/>
        <v>333.79692570000009</v>
      </c>
      <c r="M68" s="147">
        <v>18.900000000000002</v>
      </c>
      <c r="N68" s="148">
        <f t="shared" si="94"/>
        <v>796.37985000000015</v>
      </c>
      <c r="O68" s="165">
        <f t="shared" si="95"/>
        <v>1130.1767757000002</v>
      </c>
      <c r="P68" s="123"/>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row>
    <row r="69" spans="1:203" s="120" customFormat="1" ht="31.5" x14ac:dyDescent="0.2">
      <c r="A69" s="121">
        <f t="shared" si="6"/>
        <v>39</v>
      </c>
      <c r="B69" s="166" t="s">
        <v>189</v>
      </c>
      <c r="C69" s="166" t="s">
        <v>189</v>
      </c>
      <c r="D69" s="42" t="s">
        <v>169</v>
      </c>
      <c r="E69" s="163">
        <v>7.76</v>
      </c>
      <c r="F69" s="164">
        <v>0.05</v>
      </c>
      <c r="G69" s="163">
        <f t="shared" si="91"/>
        <v>8.1479999999999997</v>
      </c>
      <c r="H69" s="6" t="s">
        <v>142</v>
      </c>
      <c r="I69" s="162">
        <v>0.13500000000000001</v>
      </c>
      <c r="J69" s="3">
        <f t="shared" si="92"/>
        <v>1.09998</v>
      </c>
      <c r="K69" s="147">
        <v>58.68</v>
      </c>
      <c r="L69" s="147">
        <f t="shared" si="93"/>
        <v>64.5468264</v>
      </c>
      <c r="M69" s="147">
        <v>18.900000000000002</v>
      </c>
      <c r="N69" s="148">
        <f t="shared" si="94"/>
        <v>153.99720000000002</v>
      </c>
      <c r="O69" s="165">
        <f t="shared" si="95"/>
        <v>218.54402640000001</v>
      </c>
      <c r="P69" s="123"/>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row>
    <row r="70" spans="1:203" s="120" customFormat="1" x14ac:dyDescent="0.2">
      <c r="A70" s="121" t="str">
        <f t="shared" si="6"/>
        <v/>
      </c>
      <c r="B70" s="166"/>
      <c r="C70" s="166"/>
      <c r="D70" s="42"/>
      <c r="E70" s="163"/>
      <c r="F70" s="164"/>
      <c r="G70" s="163"/>
      <c r="H70" s="6"/>
      <c r="I70" s="162"/>
      <c r="J70" s="3"/>
      <c r="K70" s="147"/>
      <c r="L70" s="147"/>
      <c r="M70" s="147"/>
      <c r="N70" s="148"/>
      <c r="O70" s="165"/>
      <c r="P70" s="123"/>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row>
    <row r="71" spans="1:203" s="120" customFormat="1" ht="18" customHeight="1" x14ac:dyDescent="0.2">
      <c r="A71" s="121">
        <f t="shared" si="6"/>
        <v>40</v>
      </c>
      <c r="B71" s="166" t="s">
        <v>189</v>
      </c>
      <c r="C71" s="166" t="s">
        <v>189</v>
      </c>
      <c r="D71" s="42" t="s">
        <v>170</v>
      </c>
      <c r="E71" s="163">
        <v>54.26</v>
      </c>
      <c r="F71" s="164">
        <v>0.05</v>
      </c>
      <c r="G71" s="163">
        <f t="shared" ref="G71:G74" si="96">E71+(E71*F71)</f>
        <v>56.972999999999999</v>
      </c>
      <c r="H71" s="6" t="s">
        <v>142</v>
      </c>
      <c r="I71" s="162">
        <v>0.39374999999999999</v>
      </c>
      <c r="J71" s="3">
        <f t="shared" ref="J71:J74" si="97">I71*G71</f>
        <v>22.433118749999998</v>
      </c>
      <c r="K71" s="147">
        <v>58.68</v>
      </c>
      <c r="L71" s="147">
        <f t="shared" ref="L71:L74" si="98">K71*J71</f>
        <v>1316.37540825</v>
      </c>
      <c r="M71" s="147">
        <v>0</v>
      </c>
      <c r="N71" s="148">
        <f t="shared" ref="N71:N74" si="99">M71*G71</f>
        <v>0</v>
      </c>
      <c r="O71" s="165">
        <f t="shared" ref="O71:O74" si="100">L71+N71</f>
        <v>1316.37540825</v>
      </c>
      <c r="P71" s="123"/>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row>
    <row r="72" spans="1:203" s="120" customFormat="1" ht="18" customHeight="1" x14ac:dyDescent="0.2">
      <c r="A72" s="121">
        <f t="shared" si="6"/>
        <v>41</v>
      </c>
      <c r="B72" s="166" t="s">
        <v>189</v>
      </c>
      <c r="C72" s="166" t="s">
        <v>189</v>
      </c>
      <c r="D72" s="42" t="s">
        <v>171</v>
      </c>
      <c r="E72" s="163">
        <v>40.69</v>
      </c>
      <c r="F72" s="164">
        <v>0.05</v>
      </c>
      <c r="G72" s="163">
        <f t="shared" si="96"/>
        <v>42.724499999999999</v>
      </c>
      <c r="H72" s="6" t="s">
        <v>142</v>
      </c>
      <c r="I72" s="162">
        <v>0.22500000000000001</v>
      </c>
      <c r="J72" s="3">
        <f t="shared" si="97"/>
        <v>9.6130125</v>
      </c>
      <c r="K72" s="147">
        <v>58.68</v>
      </c>
      <c r="L72" s="147">
        <f t="shared" si="98"/>
        <v>564.09157349999998</v>
      </c>
      <c r="M72" s="147">
        <v>0</v>
      </c>
      <c r="N72" s="148">
        <f t="shared" si="99"/>
        <v>0</v>
      </c>
      <c r="O72" s="165">
        <f t="shared" si="100"/>
        <v>564.09157349999998</v>
      </c>
      <c r="P72" s="123"/>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row>
    <row r="73" spans="1:203" s="120" customFormat="1" ht="31.5" x14ac:dyDescent="0.2">
      <c r="A73" s="121">
        <f t="shared" si="6"/>
        <v>42</v>
      </c>
      <c r="B73" s="166" t="s">
        <v>189</v>
      </c>
      <c r="C73" s="166" t="s">
        <v>189</v>
      </c>
      <c r="D73" s="42" t="s">
        <v>172</v>
      </c>
      <c r="E73" s="163">
        <v>9.02</v>
      </c>
      <c r="F73" s="164">
        <v>0.05</v>
      </c>
      <c r="G73" s="163">
        <f t="shared" si="96"/>
        <v>9.4710000000000001</v>
      </c>
      <c r="H73" s="6" t="s">
        <v>142</v>
      </c>
      <c r="I73" s="162">
        <v>0.13500000000000001</v>
      </c>
      <c r="J73" s="3">
        <f t="shared" si="97"/>
        <v>1.2785850000000001</v>
      </c>
      <c r="K73" s="147">
        <v>58.68</v>
      </c>
      <c r="L73" s="147">
        <f t="shared" si="98"/>
        <v>75.027367800000007</v>
      </c>
      <c r="M73" s="147">
        <v>18.900000000000002</v>
      </c>
      <c r="N73" s="148">
        <f t="shared" si="99"/>
        <v>179.00190000000003</v>
      </c>
      <c r="O73" s="165">
        <f t="shared" si="100"/>
        <v>254.02926780000004</v>
      </c>
      <c r="P73" s="123"/>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row>
    <row r="74" spans="1:203" s="120" customFormat="1" ht="31.5" x14ac:dyDescent="0.2">
      <c r="A74" s="121">
        <f t="shared" si="6"/>
        <v>43</v>
      </c>
      <c r="B74" s="166" t="s">
        <v>189</v>
      </c>
      <c r="C74" s="166" t="s">
        <v>189</v>
      </c>
      <c r="D74" s="42" t="s">
        <v>173</v>
      </c>
      <c r="E74" s="163">
        <v>2.2599999999999998</v>
      </c>
      <c r="F74" s="164">
        <v>0.05</v>
      </c>
      <c r="G74" s="163">
        <f t="shared" si="96"/>
        <v>2.3729999999999998</v>
      </c>
      <c r="H74" s="6" t="s">
        <v>142</v>
      </c>
      <c r="I74" s="162">
        <v>0.13500000000000001</v>
      </c>
      <c r="J74" s="3">
        <f t="shared" si="97"/>
        <v>0.320355</v>
      </c>
      <c r="K74" s="147">
        <v>58.68</v>
      </c>
      <c r="L74" s="147">
        <f t="shared" si="98"/>
        <v>18.798431399999998</v>
      </c>
      <c r="M74" s="147">
        <v>18.900000000000002</v>
      </c>
      <c r="N74" s="148">
        <f t="shared" si="99"/>
        <v>44.849699999999999</v>
      </c>
      <c r="O74" s="165">
        <f t="shared" si="100"/>
        <v>63.648131399999997</v>
      </c>
      <c r="P74" s="123"/>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row>
    <row r="75" spans="1:203" s="120" customFormat="1" x14ac:dyDescent="0.2">
      <c r="A75" s="121" t="str">
        <f t="shared" si="6"/>
        <v/>
      </c>
      <c r="B75" s="166"/>
      <c r="C75" s="166"/>
      <c r="D75" s="42"/>
      <c r="E75" s="163"/>
      <c r="F75" s="164"/>
      <c r="G75" s="163"/>
      <c r="H75" s="6"/>
      <c r="I75" s="162"/>
      <c r="J75" s="3"/>
      <c r="K75" s="147"/>
      <c r="L75" s="147"/>
      <c r="M75" s="147"/>
      <c r="N75" s="148"/>
      <c r="O75" s="165"/>
      <c r="P75" s="123"/>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row>
    <row r="76" spans="1:203" s="120" customFormat="1" ht="18" customHeight="1" x14ac:dyDescent="0.2">
      <c r="A76" s="121">
        <f t="shared" ref="A76:A139" si="101">IF(H76&lt;&gt;"",1+MAX(A66:A75),"")</f>
        <v>44</v>
      </c>
      <c r="B76" s="166" t="s">
        <v>189</v>
      </c>
      <c r="C76" s="166" t="s">
        <v>189</v>
      </c>
      <c r="D76" s="42" t="s">
        <v>174</v>
      </c>
      <c r="E76" s="163">
        <f>(3.83*3.83*11/27)*1</f>
        <v>5.9762185185185182</v>
      </c>
      <c r="F76" s="164">
        <v>0.05</v>
      </c>
      <c r="G76" s="163">
        <f t="shared" ref="G76:G78" si="102">E76+(E76*F76)</f>
        <v>6.2750294444444439</v>
      </c>
      <c r="H76" s="6" t="s">
        <v>142</v>
      </c>
      <c r="I76" s="162">
        <v>0.39374999999999999</v>
      </c>
      <c r="J76" s="3">
        <f t="shared" ref="J76:J78" si="103">I76*G76</f>
        <v>2.4707928437499995</v>
      </c>
      <c r="K76" s="147">
        <v>58.68</v>
      </c>
      <c r="L76" s="147">
        <f t="shared" ref="L76:L78" si="104">K76*J76</f>
        <v>144.98612407124998</v>
      </c>
      <c r="M76" s="147">
        <v>0</v>
      </c>
      <c r="N76" s="148">
        <f t="shared" ref="N76:N78" si="105">M76*G76</f>
        <v>0</v>
      </c>
      <c r="O76" s="165">
        <f t="shared" ref="O76:O78" si="106">L76+N76</f>
        <v>144.98612407124998</v>
      </c>
      <c r="P76" s="123"/>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row>
    <row r="77" spans="1:203" s="120" customFormat="1" ht="18" customHeight="1" x14ac:dyDescent="0.2">
      <c r="A77" s="121">
        <f t="shared" si="101"/>
        <v>45</v>
      </c>
      <c r="B77" s="166" t="s">
        <v>189</v>
      </c>
      <c r="C77" s="166" t="s">
        <v>189</v>
      </c>
      <c r="D77" s="42" t="s">
        <v>175</v>
      </c>
      <c r="E77" s="163">
        <f>(5.33*5.33*11.33/27)*2</f>
        <v>23.842432370370371</v>
      </c>
      <c r="F77" s="164">
        <v>0.05</v>
      </c>
      <c r="G77" s="163">
        <f t="shared" si="102"/>
        <v>25.034553988888891</v>
      </c>
      <c r="H77" s="6" t="s">
        <v>142</v>
      </c>
      <c r="I77" s="162">
        <v>0.39374999999999999</v>
      </c>
      <c r="J77" s="3">
        <f t="shared" si="103"/>
        <v>9.8573556331250014</v>
      </c>
      <c r="K77" s="147">
        <v>58.68</v>
      </c>
      <c r="L77" s="147">
        <f t="shared" si="104"/>
        <v>578.42962855177507</v>
      </c>
      <c r="M77" s="147">
        <v>0</v>
      </c>
      <c r="N77" s="148">
        <f t="shared" si="105"/>
        <v>0</v>
      </c>
      <c r="O77" s="165">
        <f t="shared" si="106"/>
        <v>578.42962855177507</v>
      </c>
      <c r="P77" s="123"/>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row>
    <row r="78" spans="1:203" s="120" customFormat="1" ht="18" customHeight="1" x14ac:dyDescent="0.2">
      <c r="A78" s="121">
        <f t="shared" si="101"/>
        <v>46</v>
      </c>
      <c r="B78" s="166" t="s">
        <v>189</v>
      </c>
      <c r="C78" s="166" t="s">
        <v>189</v>
      </c>
      <c r="D78" s="42" t="s">
        <v>176</v>
      </c>
      <c r="E78" s="163">
        <f>(5.83*5.83*11.33/27)*1</f>
        <v>14.26274951851852</v>
      </c>
      <c r="F78" s="164">
        <v>0.05</v>
      </c>
      <c r="G78" s="163">
        <f t="shared" si="102"/>
        <v>14.975886994444446</v>
      </c>
      <c r="H78" s="6" t="s">
        <v>142</v>
      </c>
      <c r="I78" s="162">
        <v>0.39374999999999999</v>
      </c>
      <c r="J78" s="3">
        <f t="shared" si="103"/>
        <v>5.8967555040625008</v>
      </c>
      <c r="K78" s="147">
        <v>58.68</v>
      </c>
      <c r="L78" s="147">
        <f t="shared" si="104"/>
        <v>346.02161297838757</v>
      </c>
      <c r="M78" s="147">
        <v>0</v>
      </c>
      <c r="N78" s="148">
        <f t="shared" si="105"/>
        <v>0</v>
      </c>
      <c r="O78" s="165">
        <f t="shared" si="106"/>
        <v>346.02161297838757</v>
      </c>
      <c r="P78" s="123"/>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row>
    <row r="79" spans="1:203" s="120" customFormat="1" x14ac:dyDescent="0.2">
      <c r="A79" s="121" t="str">
        <f t="shared" si="101"/>
        <v/>
      </c>
      <c r="B79" s="166"/>
      <c r="C79" s="166"/>
      <c r="D79" s="42"/>
      <c r="E79" s="163"/>
      <c r="F79" s="164"/>
      <c r="G79" s="163"/>
      <c r="H79" s="6"/>
      <c r="I79" s="162"/>
      <c r="J79" s="3"/>
      <c r="K79" s="147"/>
      <c r="L79" s="147"/>
      <c r="M79" s="147"/>
      <c r="N79" s="148"/>
      <c r="O79" s="165"/>
      <c r="P79" s="123"/>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row>
    <row r="80" spans="1:203" s="120" customFormat="1" ht="18" customHeight="1" x14ac:dyDescent="0.2">
      <c r="A80" s="121" t="str">
        <f t="shared" si="101"/>
        <v/>
      </c>
      <c r="B80" s="166"/>
      <c r="C80" s="166"/>
      <c r="D80" s="168" t="s">
        <v>130</v>
      </c>
      <c r="E80" s="163"/>
      <c r="F80" s="164"/>
      <c r="G80" s="163"/>
      <c r="H80" s="6"/>
      <c r="I80" s="162"/>
      <c r="J80" s="3"/>
      <c r="K80" s="147"/>
      <c r="L80" s="147"/>
      <c r="M80" s="147"/>
      <c r="N80" s="148"/>
      <c r="O80" s="165"/>
      <c r="P80" s="123"/>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row>
    <row r="81" spans="1:203" s="120" customFormat="1" ht="18" customHeight="1" x14ac:dyDescent="0.2">
      <c r="A81" s="121">
        <f t="shared" si="101"/>
        <v>47</v>
      </c>
      <c r="B81" s="166" t="s">
        <v>133</v>
      </c>
      <c r="C81" s="166" t="s">
        <v>133</v>
      </c>
      <c r="D81" s="42" t="s">
        <v>177</v>
      </c>
      <c r="E81" s="163">
        <f>E17</f>
        <v>17.938785185185186</v>
      </c>
      <c r="F81" s="164">
        <v>0.05</v>
      </c>
      <c r="G81" s="163">
        <f t="shared" ref="G81:G83" si="107">E81+(E81*F81)</f>
        <v>18.835724444444445</v>
      </c>
      <c r="H81" s="6" t="s">
        <v>142</v>
      </c>
      <c r="I81" s="162">
        <v>0.39374999999999999</v>
      </c>
      <c r="J81" s="3">
        <f t="shared" ref="J81:J83" si="108">I81*G81</f>
        <v>7.4165665000000001</v>
      </c>
      <c r="K81" s="147">
        <v>58.68</v>
      </c>
      <c r="L81" s="147">
        <f t="shared" ref="L81:L83" si="109">K81*J81</f>
        <v>435.20412221999999</v>
      </c>
      <c r="M81" s="147">
        <v>0</v>
      </c>
      <c r="N81" s="148">
        <f t="shared" ref="N81:N83" si="110">M81*G81</f>
        <v>0</v>
      </c>
      <c r="O81" s="165">
        <f t="shared" ref="O81:O83" si="111">L81+N81</f>
        <v>435.20412221999999</v>
      </c>
      <c r="P81" s="123"/>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row>
    <row r="82" spans="1:203" s="120" customFormat="1" ht="18" customHeight="1" x14ac:dyDescent="0.2">
      <c r="A82" s="121">
        <f t="shared" si="101"/>
        <v>48</v>
      </c>
      <c r="B82" s="166" t="s">
        <v>133</v>
      </c>
      <c r="C82" s="166" t="s">
        <v>133</v>
      </c>
      <c r="D82" s="42" t="s">
        <v>178</v>
      </c>
      <c r="E82" s="163">
        <f>(3.5*3.5*2.5*4/27)+(2.5*2.5*2.5*4/27)+(3*3*2.5*4/27)</f>
        <v>10.185185185185185</v>
      </c>
      <c r="F82" s="164">
        <v>0.05</v>
      </c>
      <c r="G82" s="163">
        <f t="shared" ref="G82" si="112">E82+(E82*F82)</f>
        <v>10.694444444444445</v>
      </c>
      <c r="H82" s="6" t="s">
        <v>142</v>
      </c>
      <c r="I82" s="162">
        <v>0.39374999999999999</v>
      </c>
      <c r="J82" s="3">
        <f t="shared" ref="J82" si="113">I82*G82</f>
        <v>4.2109375</v>
      </c>
      <c r="K82" s="147">
        <v>58.68</v>
      </c>
      <c r="L82" s="147">
        <f t="shared" ref="L82" si="114">K82*J82</f>
        <v>247.0978125</v>
      </c>
      <c r="M82" s="147">
        <v>0</v>
      </c>
      <c r="N82" s="148">
        <f t="shared" ref="N82" si="115">M82*G82</f>
        <v>0</v>
      </c>
      <c r="O82" s="165">
        <f t="shared" ref="O82" si="116">L82+N82</f>
        <v>247.0978125</v>
      </c>
      <c r="P82" s="123"/>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row>
    <row r="83" spans="1:203" s="120" customFormat="1" ht="18" customHeight="1" x14ac:dyDescent="0.2">
      <c r="A83" s="121">
        <f t="shared" si="101"/>
        <v>49</v>
      </c>
      <c r="B83" s="166" t="s">
        <v>133</v>
      </c>
      <c r="C83" s="166" t="s">
        <v>133</v>
      </c>
      <c r="D83" s="42" t="s">
        <v>179</v>
      </c>
      <c r="E83" s="163">
        <f>E82-(E24+E27+E30)-((1.33*1.5*(3.5+2.5+3)*4)/27)</f>
        <v>3.4511111111111106</v>
      </c>
      <c r="F83" s="164">
        <v>0.05</v>
      </c>
      <c r="G83" s="163">
        <f t="shared" si="107"/>
        <v>3.6236666666666659</v>
      </c>
      <c r="H83" s="6" t="s">
        <v>142</v>
      </c>
      <c r="I83" s="162">
        <v>0.22500000000000001</v>
      </c>
      <c r="J83" s="3">
        <f t="shared" si="108"/>
        <v>0.81532499999999986</v>
      </c>
      <c r="K83" s="147">
        <v>58.68</v>
      </c>
      <c r="L83" s="147">
        <f t="shared" si="109"/>
        <v>47.843270999999994</v>
      </c>
      <c r="M83" s="147">
        <v>0</v>
      </c>
      <c r="N83" s="148">
        <f t="shared" si="110"/>
        <v>0</v>
      </c>
      <c r="O83" s="165">
        <f t="shared" si="111"/>
        <v>47.843270999999994</v>
      </c>
      <c r="P83" s="123"/>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row>
    <row r="84" spans="1:203" s="120" customFormat="1" x14ac:dyDescent="0.2">
      <c r="A84" s="121" t="str">
        <f t="shared" si="101"/>
        <v/>
      </c>
      <c r="B84" s="166"/>
      <c r="C84" s="166"/>
      <c r="D84" s="42"/>
      <c r="E84" s="163"/>
      <c r="F84" s="164"/>
      <c r="G84" s="163"/>
      <c r="H84" s="6"/>
      <c r="I84" s="162"/>
      <c r="J84" s="3"/>
      <c r="K84" s="147"/>
      <c r="L84" s="147"/>
      <c r="M84" s="147"/>
      <c r="N84" s="148"/>
      <c r="O84" s="165"/>
      <c r="P84" s="123"/>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row>
    <row r="85" spans="1:203" s="120" customFormat="1" ht="18" customHeight="1" x14ac:dyDescent="0.2">
      <c r="A85" s="121" t="str">
        <f t="shared" si="101"/>
        <v/>
      </c>
      <c r="B85" s="166"/>
      <c r="C85" s="166"/>
      <c r="D85" s="168" t="s">
        <v>217</v>
      </c>
      <c r="E85" s="163"/>
      <c r="F85" s="164"/>
      <c r="G85" s="163"/>
      <c r="H85" s="6"/>
      <c r="I85" s="162"/>
      <c r="J85" s="3"/>
      <c r="K85" s="147"/>
      <c r="L85" s="147"/>
      <c r="M85" s="147"/>
      <c r="N85" s="148"/>
      <c r="O85" s="165"/>
      <c r="P85" s="123"/>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row>
    <row r="86" spans="1:203" s="120" customFormat="1" ht="31.5" x14ac:dyDescent="0.2">
      <c r="A86" s="121">
        <f t="shared" si="101"/>
        <v>50</v>
      </c>
      <c r="B86" s="166"/>
      <c r="C86" s="166"/>
      <c r="D86" s="42" t="s">
        <v>218</v>
      </c>
      <c r="E86" s="163">
        <f>((E66+E71+E76+E77+E78+E81+E82)-(SUM(E67:E69,E72:E74,E83)))*1.33</f>
        <v>123.64246535666666</v>
      </c>
      <c r="F86" s="164">
        <v>0.05</v>
      </c>
      <c r="G86" s="163">
        <f t="shared" ref="G86" si="117">E86+(E86*F86)</f>
        <v>129.8245886245</v>
      </c>
      <c r="H86" s="6" t="s">
        <v>142</v>
      </c>
      <c r="I86" s="162">
        <v>0.16875000000000001</v>
      </c>
      <c r="J86" s="3">
        <f t="shared" ref="J86" si="118">I86*G86</f>
        <v>21.907899330384375</v>
      </c>
      <c r="K86" s="147">
        <v>58.68</v>
      </c>
      <c r="L86" s="147">
        <f t="shared" ref="L86" si="119">K86*J86</f>
        <v>1285.5555327069551</v>
      </c>
      <c r="M86" s="147">
        <v>0</v>
      </c>
      <c r="N86" s="148">
        <f t="shared" ref="N86" si="120">M86*G86</f>
        <v>0</v>
      </c>
      <c r="O86" s="165">
        <f t="shared" ref="O86" si="121">L86+N86</f>
        <v>1285.5555327069551</v>
      </c>
      <c r="P86" s="123"/>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row>
    <row r="87" spans="1:203" s="120" customFormat="1" x14ac:dyDescent="0.2">
      <c r="A87" s="121" t="str">
        <f t="shared" si="101"/>
        <v/>
      </c>
      <c r="B87" s="166"/>
      <c r="C87" s="166"/>
      <c r="D87" s="42"/>
      <c r="E87" s="163"/>
      <c r="F87" s="164"/>
      <c r="G87" s="163"/>
      <c r="H87" s="6"/>
      <c r="I87" s="162"/>
      <c r="J87" s="3"/>
      <c r="K87" s="147"/>
      <c r="L87" s="147"/>
      <c r="M87" s="147"/>
      <c r="N87" s="148"/>
      <c r="O87" s="165"/>
      <c r="P87" s="123"/>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row>
    <row r="88" spans="1:203" s="120" customFormat="1" x14ac:dyDescent="0.2">
      <c r="A88" s="121" t="str">
        <f t="shared" si="101"/>
        <v/>
      </c>
      <c r="B88" s="166"/>
      <c r="C88" s="166"/>
      <c r="D88" s="169" t="s">
        <v>134</v>
      </c>
      <c r="E88" s="163"/>
      <c r="F88" s="164"/>
      <c r="G88" s="163"/>
      <c r="H88" s="6"/>
      <c r="I88" s="162"/>
      <c r="J88" s="3"/>
      <c r="K88" s="147"/>
      <c r="L88" s="147"/>
      <c r="M88" s="147"/>
      <c r="N88" s="148"/>
      <c r="O88" s="165"/>
      <c r="P88" s="123"/>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row>
    <row r="89" spans="1:203" s="120" customFormat="1" x14ac:dyDescent="0.2">
      <c r="A89" s="121" t="str">
        <f t="shared" si="101"/>
        <v/>
      </c>
      <c r="B89" s="166"/>
      <c r="C89" s="166"/>
      <c r="D89" s="42"/>
      <c r="E89" s="163"/>
      <c r="F89" s="164"/>
      <c r="G89" s="163"/>
      <c r="H89" s="6"/>
      <c r="I89" s="162"/>
      <c r="J89" s="3"/>
      <c r="K89" s="147"/>
      <c r="L89" s="147"/>
      <c r="M89" s="147"/>
      <c r="N89" s="148"/>
      <c r="O89" s="165"/>
      <c r="P89" s="123"/>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row>
    <row r="90" spans="1:203" s="120" customFormat="1" ht="18" customHeight="1" x14ac:dyDescent="0.2">
      <c r="A90" s="121" t="str">
        <f t="shared" si="101"/>
        <v/>
      </c>
      <c r="B90" s="166"/>
      <c r="C90" s="166"/>
      <c r="D90" s="168" t="s">
        <v>219</v>
      </c>
      <c r="E90" s="170"/>
      <c r="F90" s="164"/>
      <c r="G90" s="163"/>
      <c r="H90" s="6"/>
      <c r="I90" s="162"/>
      <c r="J90" s="3"/>
      <c r="K90" s="147"/>
      <c r="L90" s="147"/>
      <c r="M90" s="147"/>
      <c r="N90" s="148"/>
      <c r="O90" s="165"/>
      <c r="P90" s="123"/>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row>
    <row r="91" spans="1:203" s="120" customFormat="1" ht="31.5" x14ac:dyDescent="0.2">
      <c r="A91" s="121">
        <f t="shared" si="101"/>
        <v>51</v>
      </c>
      <c r="B91" s="166"/>
      <c r="C91" s="166"/>
      <c r="D91" s="171" t="s">
        <v>193</v>
      </c>
      <c r="E91" s="172">
        <v>1</v>
      </c>
      <c r="F91" s="164">
        <v>0</v>
      </c>
      <c r="G91" s="163">
        <f t="shared" ref="G91" si="122">E91+(E91*F91)</f>
        <v>1</v>
      </c>
      <c r="H91" s="6" t="s">
        <v>11</v>
      </c>
      <c r="I91" s="162">
        <v>241.8075</v>
      </c>
      <c r="J91" s="3">
        <f t="shared" ref="J91" si="123">I91*G91</f>
        <v>241.8075</v>
      </c>
      <c r="K91" s="147">
        <v>58.68</v>
      </c>
      <c r="L91" s="147">
        <f t="shared" ref="L91" si="124">K91*J91</f>
        <v>14189.2641</v>
      </c>
      <c r="M91" s="147">
        <v>0</v>
      </c>
      <c r="N91" s="148">
        <f t="shared" ref="N91" si="125">M91*G91</f>
        <v>0</v>
      </c>
      <c r="O91" s="165">
        <f t="shared" ref="O91" si="126">L91+N91</f>
        <v>14189.2641</v>
      </c>
      <c r="P91" s="123"/>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row>
    <row r="92" spans="1:203" s="120" customFormat="1" x14ac:dyDescent="0.2">
      <c r="A92" s="121" t="str">
        <f t="shared" si="101"/>
        <v/>
      </c>
      <c r="B92" s="166"/>
      <c r="C92" s="166"/>
      <c r="D92" s="171"/>
      <c r="E92" s="172"/>
      <c r="F92" s="164"/>
      <c r="G92" s="163"/>
      <c r="H92" s="6"/>
      <c r="I92" s="162"/>
      <c r="J92" s="3"/>
      <c r="K92" s="147"/>
      <c r="L92" s="147"/>
      <c r="M92" s="147"/>
      <c r="N92" s="148"/>
      <c r="O92" s="165"/>
      <c r="P92" s="123"/>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row>
    <row r="93" spans="1:203" s="120" customFormat="1" ht="18" customHeight="1" x14ac:dyDescent="0.2">
      <c r="A93" s="121" t="str">
        <f t="shared" si="101"/>
        <v/>
      </c>
      <c r="B93" s="166"/>
      <c r="C93" s="166"/>
      <c r="D93" s="168" t="s">
        <v>220</v>
      </c>
      <c r="E93" s="172"/>
      <c r="F93" s="164"/>
      <c r="G93" s="163"/>
      <c r="H93" s="6"/>
      <c r="I93" s="162"/>
      <c r="J93" s="3"/>
      <c r="K93" s="147"/>
      <c r="L93" s="147"/>
      <c r="M93" s="147"/>
      <c r="N93" s="148"/>
      <c r="O93" s="165"/>
      <c r="P93" s="123"/>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row>
    <row r="94" spans="1:203" s="120" customFormat="1" ht="31.5" x14ac:dyDescent="0.2">
      <c r="A94" s="121">
        <f t="shared" si="101"/>
        <v>52</v>
      </c>
      <c r="B94" s="166"/>
      <c r="C94" s="166"/>
      <c r="D94" s="171" t="s">
        <v>135</v>
      </c>
      <c r="E94" s="172">
        <v>179.37</v>
      </c>
      <c r="F94" s="164">
        <v>0.1</v>
      </c>
      <c r="G94" s="163">
        <f t="shared" ref="G94" si="127">E94+(E94*F94)</f>
        <v>197.30700000000002</v>
      </c>
      <c r="H94" s="6" t="s">
        <v>142</v>
      </c>
      <c r="I94" s="162">
        <v>0.39374999999999999</v>
      </c>
      <c r="J94" s="3">
        <f t="shared" ref="J94" si="128">I94*G94</f>
        <v>77.689631250000005</v>
      </c>
      <c r="K94" s="147">
        <v>58.68</v>
      </c>
      <c r="L94" s="147">
        <f t="shared" ref="L94" si="129">K94*J94</f>
        <v>4558.8275617500003</v>
      </c>
      <c r="M94" s="147">
        <v>0</v>
      </c>
      <c r="N94" s="148">
        <f t="shared" ref="N94" si="130">M94*G94</f>
        <v>0</v>
      </c>
      <c r="O94" s="165">
        <f t="shared" ref="O94" si="131">L94+N94</f>
        <v>4558.8275617500003</v>
      </c>
      <c r="P94" s="123"/>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row>
    <row r="95" spans="1:203" s="120" customFormat="1" x14ac:dyDescent="0.2">
      <c r="A95" s="121" t="str">
        <f t="shared" si="101"/>
        <v/>
      </c>
      <c r="B95" s="166"/>
      <c r="C95" s="166"/>
      <c r="D95" s="171"/>
      <c r="E95" s="172"/>
      <c r="F95" s="164"/>
      <c r="G95" s="163"/>
      <c r="H95" s="6"/>
      <c r="I95" s="162"/>
      <c r="J95" s="3"/>
      <c r="K95" s="147"/>
      <c r="L95" s="147"/>
      <c r="M95" s="147"/>
      <c r="N95" s="148"/>
      <c r="O95" s="165"/>
      <c r="P95" s="123"/>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row>
    <row r="96" spans="1:203" s="120" customFormat="1" ht="18" customHeight="1" x14ac:dyDescent="0.2">
      <c r="A96" s="121">
        <f t="shared" si="101"/>
        <v>53</v>
      </c>
      <c r="B96" s="166"/>
      <c r="C96" s="166"/>
      <c r="D96" s="171" t="s">
        <v>136</v>
      </c>
      <c r="E96" s="172">
        <f>G94/14</f>
        <v>14.093357142857144</v>
      </c>
      <c r="F96" s="164">
        <v>0</v>
      </c>
      <c r="G96" s="163">
        <f t="shared" ref="G96" si="132">E96+(E96*F96)</f>
        <v>14.093357142857144</v>
      </c>
      <c r="H96" s="6" t="s">
        <v>143</v>
      </c>
      <c r="I96" s="162">
        <v>5.0625</v>
      </c>
      <c r="J96" s="3">
        <f t="shared" ref="J96" si="133">I96*G96</f>
        <v>71.347620535714299</v>
      </c>
      <c r="K96" s="147">
        <v>58.68</v>
      </c>
      <c r="L96" s="147">
        <f t="shared" ref="L96" si="134">K96*J96</f>
        <v>4186.6783730357147</v>
      </c>
      <c r="M96" s="147">
        <v>0</v>
      </c>
      <c r="N96" s="148">
        <f t="shared" ref="N96" si="135">M96*G96</f>
        <v>0</v>
      </c>
      <c r="O96" s="165">
        <f t="shared" ref="O96" si="136">L96+N96</f>
        <v>4186.6783730357147</v>
      </c>
      <c r="P96" s="123"/>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row>
    <row r="97" spans="1:2803" s="120" customFormat="1" x14ac:dyDescent="0.2">
      <c r="A97" s="121" t="str">
        <f t="shared" si="101"/>
        <v/>
      </c>
      <c r="B97" s="166"/>
      <c r="C97" s="166"/>
      <c r="D97" s="171"/>
      <c r="E97" s="172"/>
      <c r="F97" s="164"/>
      <c r="G97" s="163"/>
      <c r="H97" s="6"/>
      <c r="I97" s="162"/>
      <c r="J97" s="3"/>
      <c r="K97" s="147"/>
      <c r="L97" s="147"/>
      <c r="M97" s="147"/>
      <c r="N97" s="148"/>
      <c r="O97" s="165"/>
      <c r="P97" s="123"/>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row>
    <row r="98" spans="1:2803" s="120" customFormat="1" ht="18" customHeight="1" x14ac:dyDescent="0.2">
      <c r="A98" s="121" t="str">
        <f t="shared" si="101"/>
        <v/>
      </c>
      <c r="B98" s="166"/>
      <c r="C98" s="166"/>
      <c r="D98" s="168" t="s">
        <v>221</v>
      </c>
      <c r="E98" s="172"/>
      <c r="F98" s="164"/>
      <c r="G98" s="163"/>
      <c r="H98" s="6"/>
      <c r="I98" s="162"/>
      <c r="J98" s="3"/>
      <c r="K98" s="147"/>
      <c r="L98" s="147"/>
      <c r="M98" s="147"/>
      <c r="N98" s="148"/>
      <c r="O98" s="165"/>
      <c r="P98" s="123"/>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row>
    <row r="99" spans="1:2803" s="120" customFormat="1" ht="18" customHeight="1" x14ac:dyDescent="0.2">
      <c r="A99" s="121">
        <f t="shared" si="101"/>
        <v>54</v>
      </c>
      <c r="B99" s="166"/>
      <c r="C99" s="166"/>
      <c r="D99" s="171" t="s">
        <v>137</v>
      </c>
      <c r="E99" s="172">
        <v>4.43</v>
      </c>
      <c r="F99" s="164">
        <v>0.1</v>
      </c>
      <c r="G99" s="163">
        <f t="shared" ref="G99:G101" si="137">E99+(E99*F99)</f>
        <v>4.8729999999999993</v>
      </c>
      <c r="H99" s="6" t="s">
        <v>142</v>
      </c>
      <c r="I99" s="162">
        <v>0.39374999999999999</v>
      </c>
      <c r="J99" s="3">
        <f t="shared" ref="J99:J101" si="138">I99*G99</f>
        <v>1.9187437499999997</v>
      </c>
      <c r="K99" s="147">
        <v>58.68</v>
      </c>
      <c r="L99" s="147">
        <f t="shared" ref="L99:L101" si="139">K99*J99</f>
        <v>112.59188324999998</v>
      </c>
      <c r="M99" s="147">
        <v>0</v>
      </c>
      <c r="N99" s="148">
        <f t="shared" ref="N99:N101" si="140">M99*G99</f>
        <v>0</v>
      </c>
      <c r="O99" s="165">
        <f t="shared" ref="O99:O101" si="141">L99+N99</f>
        <v>112.59188324999998</v>
      </c>
      <c r="P99" s="123"/>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row>
    <row r="100" spans="1:2803" s="120" customFormat="1" ht="18" customHeight="1" x14ac:dyDescent="0.2">
      <c r="A100" s="121">
        <f t="shared" si="101"/>
        <v>55</v>
      </c>
      <c r="B100" s="166"/>
      <c r="C100" s="166"/>
      <c r="D100" s="171" t="s">
        <v>138</v>
      </c>
      <c r="E100" s="172">
        <v>692.12</v>
      </c>
      <c r="F100" s="164">
        <v>0.1</v>
      </c>
      <c r="G100" s="163">
        <f t="shared" si="137"/>
        <v>761.33199999999999</v>
      </c>
      <c r="H100" s="6" t="s">
        <v>142</v>
      </c>
      <c r="I100" s="162">
        <v>0.13500000000000001</v>
      </c>
      <c r="J100" s="3">
        <f t="shared" si="138"/>
        <v>102.77982</v>
      </c>
      <c r="K100" s="147">
        <v>58.68</v>
      </c>
      <c r="L100" s="147">
        <f t="shared" si="139"/>
        <v>6031.1198376000002</v>
      </c>
      <c r="M100" s="147">
        <v>18.900000000000002</v>
      </c>
      <c r="N100" s="148">
        <f t="shared" si="140"/>
        <v>14389.174800000001</v>
      </c>
      <c r="O100" s="165">
        <f t="shared" si="141"/>
        <v>20420.2946376</v>
      </c>
      <c r="P100" s="123"/>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4"/>
      <c r="DE100" s="64"/>
      <c r="DF100" s="64"/>
      <c r="DG100" s="64"/>
      <c r="DH100" s="64"/>
      <c r="DI100" s="64"/>
      <c r="DJ100" s="64"/>
      <c r="DK100" s="64"/>
      <c r="DL100" s="64"/>
      <c r="DM100" s="64"/>
      <c r="DN100" s="64"/>
      <c r="DO100" s="64"/>
      <c r="DP100" s="64"/>
      <c r="DQ100" s="64"/>
      <c r="DR100" s="64"/>
      <c r="DS100" s="64"/>
      <c r="DT100" s="64"/>
      <c r="DU100" s="64"/>
      <c r="DV100" s="64"/>
      <c r="DW100" s="64"/>
      <c r="DX100" s="64"/>
      <c r="DY100" s="64"/>
      <c r="DZ100" s="64"/>
      <c r="EA100" s="64"/>
      <c r="EB100" s="64"/>
      <c r="EC100" s="64"/>
      <c r="ED100" s="64"/>
      <c r="EE100" s="64"/>
      <c r="EF100" s="64"/>
      <c r="EG100" s="64"/>
      <c r="EH100" s="64"/>
      <c r="EI100" s="64"/>
      <c r="EJ100" s="64"/>
      <c r="EK100" s="64"/>
      <c r="EL100" s="64"/>
      <c r="EM100" s="64"/>
      <c r="EN100" s="64"/>
      <c r="EO100" s="64"/>
      <c r="EP100" s="64"/>
      <c r="EQ100" s="64"/>
      <c r="ER100" s="64"/>
      <c r="ES100" s="64"/>
      <c r="ET100" s="64"/>
      <c r="EU100" s="64"/>
      <c r="EV100" s="64"/>
      <c r="EW100" s="64"/>
      <c r="EX100" s="64"/>
      <c r="EY100" s="64"/>
      <c r="EZ100" s="64"/>
      <c r="FA100" s="64"/>
      <c r="FB100" s="64"/>
      <c r="FC100" s="64"/>
      <c r="FD100" s="64"/>
      <c r="FE100" s="64"/>
      <c r="FF100" s="64"/>
      <c r="FG100" s="64"/>
      <c r="FH100" s="64"/>
      <c r="FI100" s="64"/>
      <c r="FJ100" s="64"/>
      <c r="FK100" s="64"/>
      <c r="FL100" s="64"/>
      <c r="FM100" s="64"/>
      <c r="FN100" s="64"/>
      <c r="FO100" s="64"/>
      <c r="FP100" s="64"/>
      <c r="FQ100" s="64"/>
      <c r="FR100" s="64"/>
      <c r="FS100" s="64"/>
      <c r="FT100" s="64"/>
      <c r="FU100" s="64"/>
      <c r="FV100" s="64"/>
      <c r="FW100" s="64"/>
      <c r="FX100" s="64"/>
      <c r="FY100" s="64"/>
      <c r="FZ100" s="64"/>
      <c r="GA100" s="64"/>
      <c r="GB100" s="64"/>
      <c r="GC100" s="64"/>
      <c r="GD100" s="64"/>
      <c r="GE100" s="64"/>
      <c r="GF100" s="64"/>
      <c r="GG100" s="64"/>
      <c r="GH100" s="64"/>
      <c r="GI100" s="64"/>
      <c r="GJ100" s="64"/>
      <c r="GK100" s="64"/>
      <c r="GL100" s="64"/>
      <c r="GM100" s="64"/>
      <c r="GN100" s="64"/>
      <c r="GO100" s="64"/>
      <c r="GP100" s="64"/>
      <c r="GQ100" s="64"/>
      <c r="GR100" s="64"/>
      <c r="GS100" s="64"/>
      <c r="GT100" s="64"/>
      <c r="GU100" s="64"/>
    </row>
    <row r="101" spans="1:2803" s="120" customFormat="1" ht="18" customHeight="1" x14ac:dyDescent="0.2">
      <c r="A101" s="121">
        <f t="shared" si="101"/>
        <v>56</v>
      </c>
      <c r="B101" s="166"/>
      <c r="C101" s="166"/>
      <c r="D101" s="171" t="s">
        <v>139</v>
      </c>
      <c r="E101" s="172">
        <f>E100-E99</f>
        <v>687.69</v>
      </c>
      <c r="F101" s="164">
        <v>0.1</v>
      </c>
      <c r="G101" s="163">
        <f t="shared" si="137"/>
        <v>756.45900000000006</v>
      </c>
      <c r="H101" s="6" t="s">
        <v>142</v>
      </c>
      <c r="I101" s="162">
        <v>0.13500000000000001</v>
      </c>
      <c r="J101" s="3">
        <f t="shared" si="138"/>
        <v>102.12196500000002</v>
      </c>
      <c r="K101" s="147">
        <v>58.68</v>
      </c>
      <c r="L101" s="147">
        <f t="shared" si="139"/>
        <v>5992.5169062000014</v>
      </c>
      <c r="M101" s="147">
        <v>18.900000000000002</v>
      </c>
      <c r="N101" s="148">
        <f t="shared" si="140"/>
        <v>14297.075100000002</v>
      </c>
      <c r="O101" s="165">
        <f t="shared" si="141"/>
        <v>20289.592006200004</v>
      </c>
      <c r="P101" s="123"/>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4"/>
      <c r="DE101" s="64"/>
      <c r="DF101" s="64"/>
      <c r="DG101" s="64"/>
      <c r="DH101" s="64"/>
      <c r="DI101" s="64"/>
      <c r="DJ101" s="64"/>
      <c r="DK101" s="64"/>
      <c r="DL101" s="64"/>
      <c r="DM101" s="64"/>
      <c r="DN101" s="64"/>
      <c r="DO101" s="64"/>
      <c r="DP101" s="64"/>
      <c r="DQ101" s="64"/>
      <c r="DR101" s="64"/>
      <c r="DS101" s="64"/>
      <c r="DT101" s="64"/>
      <c r="DU101" s="64"/>
      <c r="DV101" s="64"/>
      <c r="DW101" s="64"/>
      <c r="DX101" s="64"/>
      <c r="DY101" s="64"/>
      <c r="DZ101" s="64"/>
      <c r="EA101" s="64"/>
      <c r="EB101" s="64"/>
      <c r="EC101" s="64"/>
      <c r="ED101" s="64"/>
      <c r="EE101" s="64"/>
      <c r="EF101" s="64"/>
      <c r="EG101" s="64"/>
      <c r="EH101" s="64"/>
      <c r="EI101" s="64"/>
      <c r="EJ101" s="64"/>
      <c r="EK101" s="64"/>
      <c r="EL101" s="64"/>
      <c r="EM101" s="64"/>
      <c r="EN101" s="64"/>
      <c r="EO101" s="64"/>
      <c r="EP101" s="64"/>
      <c r="EQ101" s="64"/>
      <c r="ER101" s="64"/>
      <c r="ES101" s="64"/>
      <c r="ET101" s="64"/>
      <c r="EU101" s="64"/>
      <c r="EV101" s="64"/>
      <c r="EW101" s="64"/>
      <c r="EX101" s="64"/>
      <c r="EY101" s="64"/>
      <c r="EZ101" s="64"/>
      <c r="FA101" s="64"/>
      <c r="FB101" s="64"/>
      <c r="FC101" s="64"/>
      <c r="FD101" s="64"/>
      <c r="FE101" s="64"/>
      <c r="FF101" s="64"/>
      <c r="FG101" s="64"/>
      <c r="FH101" s="64"/>
      <c r="FI101" s="64"/>
      <c r="FJ101" s="64"/>
      <c r="FK101" s="64"/>
      <c r="FL101" s="64"/>
      <c r="FM101" s="64"/>
      <c r="FN101" s="64"/>
      <c r="FO101" s="64"/>
      <c r="FP101" s="64"/>
      <c r="FQ101" s="64"/>
      <c r="FR101" s="64"/>
      <c r="FS101" s="64"/>
      <c r="FT101" s="64"/>
      <c r="FU101" s="64"/>
      <c r="FV101" s="64"/>
      <c r="FW101" s="64"/>
      <c r="FX101" s="64"/>
      <c r="FY101" s="64"/>
      <c r="FZ101" s="64"/>
      <c r="GA101" s="64"/>
      <c r="GB101" s="64"/>
      <c r="GC101" s="64"/>
      <c r="GD101" s="64"/>
      <c r="GE101" s="64"/>
      <c r="GF101" s="64"/>
      <c r="GG101" s="64"/>
      <c r="GH101" s="64"/>
      <c r="GI101" s="64"/>
      <c r="GJ101" s="64"/>
      <c r="GK101" s="64"/>
      <c r="GL101" s="64"/>
      <c r="GM101" s="64"/>
      <c r="GN101" s="64"/>
      <c r="GO101" s="64"/>
      <c r="GP101" s="64"/>
      <c r="GQ101" s="64"/>
      <c r="GR101" s="64"/>
      <c r="GS101" s="64"/>
      <c r="GT101" s="64"/>
      <c r="GU101" s="64"/>
    </row>
    <row r="102" spans="1:2803" s="120" customFormat="1" x14ac:dyDescent="0.2">
      <c r="A102" s="121" t="str">
        <f t="shared" si="101"/>
        <v/>
      </c>
      <c r="B102" s="166"/>
      <c r="C102" s="166"/>
      <c r="D102" s="171"/>
      <c r="E102" s="172"/>
      <c r="F102" s="164"/>
      <c r="G102" s="163"/>
      <c r="H102" s="6"/>
      <c r="I102" s="162"/>
      <c r="J102" s="3"/>
      <c r="K102" s="147"/>
      <c r="L102" s="147"/>
      <c r="M102" s="147"/>
      <c r="N102" s="148"/>
      <c r="O102" s="165"/>
      <c r="P102" s="123"/>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c r="DH102" s="64"/>
      <c r="DI102" s="64"/>
      <c r="DJ102" s="64"/>
      <c r="DK102" s="64"/>
      <c r="DL102" s="64"/>
      <c r="DM102" s="64"/>
      <c r="DN102" s="64"/>
      <c r="DO102" s="64"/>
      <c r="DP102" s="64"/>
      <c r="DQ102" s="64"/>
      <c r="DR102" s="64"/>
      <c r="DS102" s="64"/>
      <c r="DT102" s="64"/>
      <c r="DU102" s="64"/>
      <c r="DV102" s="64"/>
      <c r="DW102" s="64"/>
      <c r="DX102" s="64"/>
      <c r="DY102" s="64"/>
      <c r="DZ102" s="64"/>
      <c r="EA102" s="64"/>
      <c r="EB102" s="64"/>
      <c r="EC102" s="64"/>
      <c r="ED102" s="64"/>
      <c r="EE102" s="64"/>
      <c r="EF102" s="64"/>
      <c r="EG102" s="64"/>
      <c r="EH102" s="64"/>
      <c r="EI102" s="64"/>
      <c r="EJ102" s="64"/>
      <c r="EK102" s="64"/>
      <c r="EL102" s="64"/>
      <c r="EM102" s="64"/>
      <c r="EN102" s="64"/>
      <c r="EO102" s="64"/>
      <c r="EP102" s="64"/>
      <c r="EQ102" s="64"/>
      <c r="ER102" s="64"/>
      <c r="ES102" s="64"/>
      <c r="ET102" s="64"/>
      <c r="EU102" s="64"/>
      <c r="EV102" s="64"/>
      <c r="EW102" s="64"/>
      <c r="EX102" s="64"/>
      <c r="EY102" s="64"/>
      <c r="EZ102" s="64"/>
      <c r="FA102" s="64"/>
      <c r="FB102" s="64"/>
      <c r="FC102" s="64"/>
      <c r="FD102" s="64"/>
      <c r="FE102" s="64"/>
      <c r="FF102" s="64"/>
      <c r="FG102" s="64"/>
      <c r="FH102" s="64"/>
      <c r="FI102" s="64"/>
      <c r="FJ102" s="64"/>
      <c r="FK102" s="64"/>
      <c r="FL102" s="64"/>
      <c r="FM102" s="64"/>
      <c r="FN102" s="64"/>
      <c r="FO102" s="64"/>
      <c r="FP102" s="64"/>
      <c r="FQ102" s="64"/>
      <c r="FR102" s="64"/>
      <c r="FS102" s="64"/>
      <c r="FT102" s="64"/>
      <c r="FU102" s="64"/>
      <c r="FV102" s="64"/>
      <c r="FW102" s="64"/>
      <c r="FX102" s="64"/>
      <c r="FY102" s="64"/>
      <c r="FZ102" s="64"/>
      <c r="GA102" s="64"/>
      <c r="GB102" s="64"/>
      <c r="GC102" s="64"/>
      <c r="GD102" s="64"/>
      <c r="GE102" s="64"/>
      <c r="GF102" s="64"/>
      <c r="GG102" s="64"/>
      <c r="GH102" s="64"/>
      <c r="GI102" s="64"/>
      <c r="GJ102" s="64"/>
      <c r="GK102" s="64"/>
      <c r="GL102" s="64"/>
      <c r="GM102" s="64"/>
      <c r="GN102" s="64"/>
      <c r="GO102" s="64"/>
      <c r="GP102" s="64"/>
      <c r="GQ102" s="64"/>
      <c r="GR102" s="64"/>
      <c r="GS102" s="64"/>
      <c r="GT102" s="64"/>
      <c r="GU102" s="64"/>
    </row>
    <row r="103" spans="1:2803" s="120" customFormat="1" ht="18" customHeight="1" x14ac:dyDescent="0.2">
      <c r="A103" s="121">
        <f t="shared" si="101"/>
        <v>57</v>
      </c>
      <c r="B103" s="166"/>
      <c r="C103" s="166"/>
      <c r="D103" s="171" t="s">
        <v>140</v>
      </c>
      <c r="E103" s="172">
        <f>G101/14</f>
        <v>54.032785714285716</v>
      </c>
      <c r="F103" s="164">
        <v>0</v>
      </c>
      <c r="G103" s="163">
        <f t="shared" ref="G103" si="142">E103+(E103*F103)</f>
        <v>54.032785714285716</v>
      </c>
      <c r="H103" s="6" t="s">
        <v>143</v>
      </c>
      <c r="I103" s="162">
        <v>5.0625</v>
      </c>
      <c r="J103" s="3">
        <f t="shared" ref="J103" si="143">I103*G103</f>
        <v>273.54097767857144</v>
      </c>
      <c r="K103" s="147">
        <v>58.68</v>
      </c>
      <c r="L103" s="147">
        <f t="shared" ref="L103" si="144">K103*J103</f>
        <v>16051.384570178572</v>
      </c>
      <c r="M103" s="147">
        <v>0</v>
      </c>
      <c r="N103" s="148">
        <f t="shared" ref="N103" si="145">M103*G103</f>
        <v>0</v>
      </c>
      <c r="O103" s="165">
        <f t="shared" ref="O103" si="146">L103+N103</f>
        <v>16051.384570178572</v>
      </c>
      <c r="P103" s="123"/>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row>
    <row r="104" spans="1:2803" s="120" customFormat="1" x14ac:dyDescent="0.2">
      <c r="A104" s="121" t="str">
        <f t="shared" si="101"/>
        <v/>
      </c>
      <c r="B104" s="166"/>
      <c r="C104" s="166"/>
      <c r="D104" s="171"/>
      <c r="E104" s="172"/>
      <c r="F104" s="164"/>
      <c r="G104" s="163"/>
      <c r="H104" s="6"/>
      <c r="I104" s="162"/>
      <c r="J104" s="3"/>
      <c r="K104" s="147"/>
      <c r="L104" s="147"/>
      <c r="M104" s="147"/>
      <c r="N104" s="148"/>
      <c r="O104" s="165"/>
      <c r="P104" s="123"/>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row>
    <row r="105" spans="1:2803" s="120" customFormat="1" ht="18" customHeight="1" x14ac:dyDescent="0.25">
      <c r="A105" s="121" t="str">
        <f t="shared" si="101"/>
        <v/>
      </c>
      <c r="B105" s="166"/>
      <c r="C105" s="166"/>
      <c r="D105" s="173" t="s">
        <v>141</v>
      </c>
      <c r="E105" s="172"/>
      <c r="F105" s="164"/>
      <c r="G105" s="163"/>
      <c r="H105" s="6"/>
      <c r="I105" s="162"/>
      <c r="J105" s="3"/>
      <c r="K105" s="147"/>
      <c r="L105" s="147"/>
      <c r="M105" s="147"/>
      <c r="N105" s="148"/>
      <c r="O105" s="165"/>
      <c r="P105" s="123"/>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row>
    <row r="106" spans="1:2803" s="120" customFormat="1" ht="15.75" customHeight="1" thickBot="1" x14ac:dyDescent="0.25">
      <c r="A106" s="121" t="str">
        <f t="shared" si="101"/>
        <v/>
      </c>
      <c r="B106" s="166"/>
      <c r="C106" s="166"/>
      <c r="D106" s="42"/>
      <c r="E106" s="163"/>
      <c r="F106" s="164"/>
      <c r="G106" s="163"/>
      <c r="H106" s="6"/>
      <c r="I106" s="162"/>
      <c r="J106" s="3"/>
      <c r="K106" s="147"/>
      <c r="L106" s="147"/>
      <c r="M106" s="147"/>
      <c r="N106" s="148"/>
      <c r="O106" s="165"/>
      <c r="P106" s="123"/>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row>
    <row r="107" spans="1:2803" s="120" customFormat="1" x14ac:dyDescent="0.2">
      <c r="A107" s="153" t="str">
        <f t="shared" si="101"/>
        <v/>
      </c>
      <c r="B107" s="154"/>
      <c r="C107" s="144"/>
      <c r="D107" s="127" t="s">
        <v>17</v>
      </c>
      <c r="E107" s="155"/>
      <c r="F107" s="156"/>
      <c r="G107" s="155"/>
      <c r="H107" s="157"/>
      <c r="I107" s="157"/>
      <c r="J107" s="157"/>
      <c r="K107" s="157"/>
      <c r="L107" s="158" t="str">
        <f>IF(H107&lt;&gt;"",0.4*N107,"")</f>
        <v/>
      </c>
      <c r="M107" s="158"/>
      <c r="N107" s="159"/>
      <c r="O107" s="160"/>
      <c r="P107" s="161">
        <f>SUM(O65:O106)</f>
        <v>92866.171786217674</v>
      </c>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4"/>
      <c r="HT107" s="64"/>
      <c r="HU107" s="64"/>
      <c r="HV107" s="64"/>
      <c r="HW107" s="64"/>
      <c r="HX107" s="64"/>
      <c r="HY107" s="64"/>
      <c r="HZ107" s="64"/>
      <c r="IA107" s="64"/>
      <c r="IB107" s="64"/>
      <c r="IC107" s="64"/>
      <c r="ID107" s="64"/>
      <c r="IE107" s="64"/>
      <c r="IF107" s="64"/>
      <c r="IG107" s="64"/>
      <c r="IH107" s="64"/>
      <c r="II107" s="64"/>
      <c r="IJ107" s="64"/>
      <c r="IK107" s="64"/>
      <c r="IL107" s="64"/>
      <c r="IM107" s="64"/>
      <c r="IN107" s="64"/>
      <c r="IO107" s="64"/>
      <c r="IP107" s="64"/>
      <c r="IQ107" s="64"/>
      <c r="IR107" s="64"/>
      <c r="IS107" s="64"/>
      <c r="IT107" s="64"/>
      <c r="IU107" s="64"/>
      <c r="IV107" s="64"/>
      <c r="IW107" s="64"/>
      <c r="IX107" s="64"/>
      <c r="IY107" s="64"/>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c r="OM107" s="64"/>
      <c r="ON107" s="64"/>
      <c r="OO107" s="64"/>
      <c r="OP107" s="64"/>
      <c r="OQ107" s="64"/>
      <c r="OR107" s="64"/>
      <c r="OS107" s="64"/>
      <c r="OT107" s="64"/>
      <c r="OU107" s="64"/>
      <c r="OV107" s="64"/>
      <c r="OW107" s="64"/>
      <c r="OX107" s="64"/>
      <c r="OY107" s="64"/>
      <c r="OZ107" s="64"/>
      <c r="PA107" s="64"/>
      <c r="PB107" s="64"/>
      <c r="PC107" s="64"/>
      <c r="PD107" s="64"/>
      <c r="PE107" s="64"/>
      <c r="PF107" s="64"/>
      <c r="PG107" s="64"/>
      <c r="PH107" s="64"/>
      <c r="PI107" s="64"/>
      <c r="PJ107" s="64"/>
      <c r="PK107" s="64"/>
      <c r="PL107" s="64"/>
      <c r="PM107" s="64"/>
      <c r="PN107" s="64"/>
      <c r="PO107" s="64"/>
      <c r="PP107" s="64"/>
      <c r="PQ107" s="64"/>
      <c r="PR107" s="64"/>
      <c r="PS107" s="64"/>
      <c r="PT107" s="64"/>
      <c r="PU107" s="64"/>
      <c r="PV107" s="64"/>
      <c r="PW107" s="64"/>
      <c r="PX107" s="64"/>
      <c r="PY107" s="64"/>
      <c r="PZ107" s="64"/>
      <c r="QA107" s="64"/>
      <c r="QB107" s="64"/>
      <c r="QC107" s="64"/>
      <c r="QD107" s="64"/>
      <c r="QE107" s="64"/>
      <c r="QF107" s="64"/>
      <c r="QG107" s="64"/>
      <c r="QH107" s="64"/>
      <c r="QI107" s="64"/>
      <c r="QJ107" s="64"/>
      <c r="QK107" s="64"/>
      <c r="QL107" s="64"/>
      <c r="QM107" s="64"/>
      <c r="QN107" s="64"/>
      <c r="QO107" s="64"/>
      <c r="QP107" s="64"/>
      <c r="QQ107" s="64"/>
      <c r="QR107" s="64"/>
      <c r="QS107" s="64"/>
      <c r="QT107" s="64"/>
      <c r="QU107" s="64"/>
      <c r="QV107" s="64"/>
      <c r="QW107" s="64"/>
      <c r="QX107" s="64"/>
      <c r="QY107" s="64"/>
      <c r="QZ107" s="64"/>
      <c r="RA107" s="64"/>
      <c r="RB107" s="64"/>
      <c r="RC107" s="64"/>
      <c r="RD107" s="64"/>
      <c r="RE107" s="64"/>
      <c r="RF107" s="64"/>
      <c r="RG107" s="64"/>
      <c r="RH107" s="64"/>
      <c r="RI107" s="64"/>
      <c r="RJ107" s="64"/>
      <c r="RK107" s="64"/>
      <c r="RL107" s="64"/>
      <c r="RM107" s="64"/>
      <c r="RN107" s="64"/>
      <c r="RO107" s="64"/>
      <c r="RP107" s="64"/>
      <c r="RQ107" s="64"/>
      <c r="RR107" s="64"/>
      <c r="RS107" s="64"/>
      <c r="RT107" s="64"/>
      <c r="RU107" s="64"/>
      <c r="RV107" s="64"/>
      <c r="RW107" s="64"/>
      <c r="RX107" s="64"/>
      <c r="RY107" s="64"/>
      <c r="RZ107" s="64"/>
      <c r="SA107" s="64"/>
      <c r="SB107" s="64"/>
      <c r="SC107" s="64"/>
      <c r="SD107" s="64"/>
      <c r="SE107" s="64"/>
      <c r="SF107" s="64"/>
      <c r="SG107" s="64"/>
      <c r="SH107" s="64"/>
      <c r="SI107" s="64"/>
      <c r="SJ107" s="64"/>
      <c r="SK107" s="64"/>
      <c r="SL107" s="64"/>
      <c r="SM107" s="64"/>
      <c r="SN107" s="64"/>
      <c r="SO107" s="64"/>
      <c r="SP107" s="64"/>
      <c r="SQ107" s="64"/>
      <c r="SR107" s="64"/>
      <c r="SS107" s="64"/>
      <c r="ST107" s="64"/>
      <c r="SU107" s="64"/>
      <c r="SV107" s="64"/>
      <c r="SW107" s="64"/>
      <c r="SX107" s="64"/>
      <c r="SY107" s="64"/>
      <c r="SZ107" s="64"/>
      <c r="TA107" s="64"/>
      <c r="TB107" s="64"/>
      <c r="TC107" s="64"/>
      <c r="TD107" s="64"/>
      <c r="TE107" s="64"/>
      <c r="TF107" s="64"/>
      <c r="TG107" s="64"/>
      <c r="TH107" s="64"/>
      <c r="TI107" s="64"/>
      <c r="TJ107" s="64"/>
      <c r="TK107" s="64"/>
      <c r="TL107" s="64"/>
      <c r="TM107" s="64"/>
      <c r="TN107" s="64"/>
      <c r="TO107" s="64"/>
      <c r="TP107" s="64"/>
      <c r="TQ107" s="64"/>
      <c r="TR107" s="64"/>
      <c r="TS107" s="64"/>
      <c r="TT107" s="64"/>
      <c r="TU107" s="64"/>
      <c r="TV107" s="64"/>
      <c r="TW107" s="64"/>
      <c r="TX107" s="64"/>
      <c r="TY107" s="64"/>
      <c r="TZ107" s="64"/>
      <c r="UA107" s="64"/>
      <c r="UB107" s="64"/>
      <c r="UC107" s="64"/>
      <c r="UD107" s="64"/>
      <c r="UE107" s="64"/>
      <c r="UF107" s="64"/>
      <c r="UG107" s="64"/>
      <c r="UH107" s="64"/>
      <c r="UI107" s="64"/>
      <c r="UJ107" s="64"/>
      <c r="UK107" s="64"/>
      <c r="UL107" s="64"/>
      <c r="UM107" s="64"/>
      <c r="UN107" s="64"/>
      <c r="UO107" s="64"/>
      <c r="UP107" s="64"/>
      <c r="UQ107" s="64"/>
      <c r="UR107" s="64"/>
      <c r="US107" s="64"/>
      <c r="UT107" s="64"/>
      <c r="UU107" s="64"/>
      <c r="UV107" s="64"/>
      <c r="UW107" s="64"/>
      <c r="UX107" s="64"/>
      <c r="UY107" s="64"/>
      <c r="UZ107" s="64"/>
      <c r="VA107" s="64"/>
      <c r="VB107" s="64"/>
      <c r="VC107" s="64"/>
      <c r="VD107" s="64"/>
      <c r="VE107" s="64"/>
      <c r="VF107" s="64"/>
      <c r="VG107" s="64"/>
      <c r="VH107" s="64"/>
      <c r="VI107" s="64"/>
      <c r="VJ107" s="64"/>
      <c r="VK107" s="64"/>
      <c r="VL107" s="64"/>
      <c r="VM107" s="64"/>
      <c r="VN107" s="64"/>
      <c r="VO107" s="64"/>
      <c r="VP107" s="64"/>
      <c r="VQ107" s="64"/>
      <c r="VR107" s="64"/>
      <c r="VS107" s="64"/>
      <c r="VT107" s="64"/>
      <c r="VU107" s="64"/>
      <c r="VV107" s="64"/>
      <c r="VW107" s="64"/>
      <c r="VX107" s="64"/>
      <c r="VY107" s="64"/>
      <c r="VZ107" s="64"/>
      <c r="WA107" s="64"/>
      <c r="WB107" s="64"/>
      <c r="WC107" s="64"/>
      <c r="WD107" s="64"/>
      <c r="WE107" s="64"/>
      <c r="WF107" s="64"/>
      <c r="WG107" s="64"/>
      <c r="WH107" s="64"/>
      <c r="WI107" s="64"/>
      <c r="WJ107" s="64"/>
      <c r="WK107" s="64"/>
      <c r="WL107" s="64"/>
      <c r="WM107" s="64"/>
      <c r="WN107" s="64"/>
      <c r="WO107" s="64"/>
      <c r="WP107" s="64"/>
      <c r="WQ107" s="64"/>
      <c r="WR107" s="64"/>
      <c r="WS107" s="64"/>
      <c r="WT107" s="64"/>
      <c r="WU107" s="64"/>
      <c r="WV107" s="64"/>
      <c r="WW107" s="64"/>
      <c r="WX107" s="64"/>
      <c r="WY107" s="64"/>
      <c r="WZ107" s="64"/>
      <c r="XA107" s="64"/>
      <c r="XB107" s="64"/>
      <c r="XC107" s="64"/>
      <c r="XD107" s="64"/>
      <c r="XE107" s="64"/>
      <c r="XF107" s="64"/>
      <c r="XG107" s="64"/>
      <c r="XH107" s="64"/>
      <c r="XI107" s="64"/>
      <c r="XJ107" s="64"/>
      <c r="XK107" s="64"/>
      <c r="XL107" s="64"/>
      <c r="XM107" s="64"/>
      <c r="XN107" s="64"/>
      <c r="XO107" s="64"/>
      <c r="XP107" s="64"/>
      <c r="XQ107" s="64"/>
      <c r="XR107" s="64"/>
      <c r="XS107" s="64"/>
      <c r="XT107" s="64"/>
      <c r="XU107" s="64"/>
      <c r="XV107" s="64"/>
      <c r="XW107" s="64"/>
      <c r="XX107" s="64"/>
      <c r="XY107" s="64"/>
      <c r="XZ107" s="64"/>
      <c r="YA107" s="64"/>
      <c r="YB107" s="64"/>
      <c r="YC107" s="64"/>
      <c r="YD107" s="64"/>
      <c r="YE107" s="64"/>
      <c r="YF107" s="64"/>
      <c r="YG107" s="64"/>
      <c r="YH107" s="64"/>
      <c r="YI107" s="64"/>
      <c r="YJ107" s="64"/>
      <c r="YK107" s="64"/>
      <c r="YL107" s="64"/>
      <c r="YM107" s="64"/>
      <c r="YN107" s="64"/>
      <c r="YO107" s="64"/>
      <c r="YP107" s="64"/>
      <c r="YQ107" s="64"/>
      <c r="YR107" s="64"/>
      <c r="YS107" s="64"/>
      <c r="YT107" s="64"/>
      <c r="YU107" s="64"/>
      <c r="YV107" s="64"/>
      <c r="YW107" s="64"/>
      <c r="YX107" s="64"/>
      <c r="YY107" s="64"/>
      <c r="YZ107" s="64"/>
      <c r="ZA107" s="64"/>
      <c r="ZB107" s="64"/>
      <c r="ZC107" s="64"/>
      <c r="ZD107" s="64"/>
      <c r="ZE107" s="64"/>
      <c r="ZF107" s="64"/>
      <c r="ZG107" s="64"/>
      <c r="ZH107" s="64"/>
      <c r="ZI107" s="64"/>
      <c r="ZJ107" s="64"/>
      <c r="ZK107" s="64"/>
      <c r="ZL107" s="64"/>
      <c r="ZM107" s="64"/>
      <c r="ZN107" s="64"/>
      <c r="ZO107" s="64"/>
      <c r="ZP107" s="64"/>
      <c r="ZQ107" s="64"/>
      <c r="ZR107" s="64"/>
      <c r="ZS107" s="64"/>
      <c r="ZT107" s="64"/>
      <c r="ZU107" s="64"/>
      <c r="ZV107" s="64"/>
      <c r="ZW107" s="64"/>
      <c r="ZX107" s="64"/>
      <c r="ZY107" s="64"/>
      <c r="ZZ107" s="64"/>
      <c r="AAA107" s="64"/>
      <c r="AAB107" s="64"/>
      <c r="AAC107" s="64"/>
      <c r="AAD107" s="64"/>
      <c r="AAE107" s="64"/>
      <c r="AAF107" s="64"/>
      <c r="AAG107" s="64"/>
      <c r="AAH107" s="64"/>
      <c r="AAI107" s="64"/>
      <c r="AAJ107" s="64"/>
      <c r="AAK107" s="64"/>
      <c r="AAL107" s="64"/>
      <c r="AAM107" s="64"/>
      <c r="AAN107" s="64"/>
      <c r="AAO107" s="64"/>
      <c r="AAP107" s="64"/>
      <c r="AAQ107" s="64"/>
      <c r="AAR107" s="64"/>
      <c r="AAS107" s="64"/>
      <c r="AAT107" s="64"/>
      <c r="AAU107" s="64"/>
      <c r="AAV107" s="64"/>
      <c r="AAW107" s="64"/>
      <c r="AAX107" s="64"/>
      <c r="AAY107" s="64"/>
      <c r="AAZ107" s="64"/>
      <c r="ABA107" s="64"/>
      <c r="ABB107" s="64"/>
      <c r="ABC107" s="64"/>
      <c r="ABD107" s="64"/>
      <c r="ABE107" s="64"/>
      <c r="ABF107" s="64"/>
      <c r="ABG107" s="64"/>
      <c r="ABH107" s="64"/>
      <c r="ABI107" s="64"/>
      <c r="ABJ107" s="64"/>
      <c r="ABK107" s="64"/>
      <c r="ABL107" s="64"/>
      <c r="ABM107" s="64"/>
      <c r="ABN107" s="64"/>
      <c r="ABO107" s="64"/>
      <c r="ABP107" s="64"/>
      <c r="ABQ107" s="64"/>
      <c r="ABR107" s="64"/>
      <c r="ABS107" s="64"/>
      <c r="ABT107" s="64"/>
      <c r="ABU107" s="64"/>
      <c r="ABV107" s="64"/>
      <c r="ABW107" s="64"/>
      <c r="ABX107" s="64"/>
      <c r="ABY107" s="64"/>
      <c r="ABZ107" s="64"/>
      <c r="ACA107" s="64"/>
      <c r="ACB107" s="64"/>
      <c r="ACC107" s="64"/>
      <c r="ACD107" s="64"/>
      <c r="ACE107" s="64"/>
      <c r="ACF107" s="64"/>
      <c r="ACG107" s="64"/>
      <c r="ACH107" s="64"/>
      <c r="ACI107" s="64"/>
      <c r="ACJ107" s="64"/>
      <c r="ACK107" s="64"/>
      <c r="ACL107" s="64"/>
      <c r="ACM107" s="64"/>
      <c r="ACN107" s="64"/>
      <c r="ACO107" s="64"/>
      <c r="ACP107" s="64"/>
      <c r="ACQ107" s="64"/>
      <c r="ACR107" s="64"/>
      <c r="ACS107" s="64"/>
      <c r="ACT107" s="64"/>
      <c r="ACU107" s="64"/>
      <c r="ACV107" s="64"/>
      <c r="ACW107" s="64"/>
      <c r="ACX107" s="64"/>
      <c r="ACY107" s="64"/>
      <c r="ACZ107" s="64"/>
      <c r="ADA107" s="64"/>
      <c r="ADB107" s="64"/>
      <c r="ADC107" s="64"/>
      <c r="ADD107" s="64"/>
      <c r="ADE107" s="64"/>
      <c r="ADF107" s="64"/>
      <c r="ADG107" s="64"/>
      <c r="ADH107" s="64"/>
      <c r="ADI107" s="64"/>
      <c r="ADJ107" s="64"/>
      <c r="ADK107" s="64"/>
      <c r="ADL107" s="64"/>
      <c r="ADM107" s="64"/>
      <c r="ADN107" s="64"/>
      <c r="ADO107" s="64"/>
      <c r="ADP107" s="64"/>
      <c r="ADQ107" s="64"/>
      <c r="ADR107" s="64"/>
      <c r="ADS107" s="64"/>
      <c r="ADT107" s="64"/>
      <c r="ADU107" s="64"/>
      <c r="ADV107" s="64"/>
      <c r="ADW107" s="64"/>
      <c r="ADX107" s="64"/>
      <c r="ADY107" s="64"/>
      <c r="ADZ107" s="64"/>
      <c r="AEA107" s="64"/>
      <c r="AEB107" s="64"/>
      <c r="AEC107" s="64"/>
      <c r="AED107" s="64"/>
      <c r="AEE107" s="64"/>
      <c r="AEF107" s="64"/>
      <c r="AEG107" s="64"/>
      <c r="AEH107" s="64"/>
      <c r="AEI107" s="64"/>
      <c r="AEJ107" s="64"/>
      <c r="AEK107" s="64"/>
      <c r="AEL107" s="64"/>
      <c r="AEM107" s="64"/>
      <c r="AEN107" s="64"/>
      <c r="AEO107" s="64"/>
      <c r="AEP107" s="64"/>
      <c r="AEQ107" s="64"/>
      <c r="AER107" s="64"/>
      <c r="AES107" s="64"/>
      <c r="AET107" s="64"/>
      <c r="AEU107" s="64"/>
      <c r="AEV107" s="64"/>
      <c r="AEW107" s="64"/>
      <c r="AEX107" s="64"/>
      <c r="AEY107" s="64"/>
      <c r="AEZ107" s="64"/>
      <c r="AFA107" s="64"/>
      <c r="AFB107" s="64"/>
      <c r="AFC107" s="64"/>
      <c r="AFD107" s="64"/>
      <c r="AFE107" s="64"/>
      <c r="AFF107" s="64"/>
      <c r="AFG107" s="64"/>
      <c r="AFH107" s="64"/>
      <c r="AFI107" s="64"/>
      <c r="AFJ107" s="64"/>
      <c r="AFK107" s="64"/>
      <c r="AFL107" s="64"/>
      <c r="AFM107" s="64"/>
      <c r="AFN107" s="64"/>
      <c r="AFO107" s="64"/>
      <c r="AFP107" s="64"/>
      <c r="AFQ107" s="64"/>
      <c r="AFR107" s="64"/>
      <c r="AFS107" s="64"/>
      <c r="AFT107" s="64"/>
      <c r="AFU107" s="64"/>
      <c r="AFV107" s="64"/>
      <c r="AFW107" s="64"/>
      <c r="AFX107" s="64"/>
      <c r="AFY107" s="64"/>
      <c r="AFZ107" s="64"/>
      <c r="AGA107" s="64"/>
      <c r="AGB107" s="64"/>
      <c r="AGC107" s="64"/>
      <c r="AGD107" s="64"/>
      <c r="AGE107" s="64"/>
      <c r="AGF107" s="64"/>
      <c r="AGG107" s="64"/>
      <c r="AGH107" s="64"/>
      <c r="AGI107" s="64"/>
      <c r="AGJ107" s="64"/>
      <c r="AGK107" s="64"/>
      <c r="AGL107" s="64"/>
      <c r="AGM107" s="64"/>
      <c r="AGN107" s="64"/>
      <c r="AGO107" s="64"/>
      <c r="AGP107" s="64"/>
      <c r="AGQ107" s="64"/>
      <c r="AGR107" s="64"/>
      <c r="AGS107" s="64"/>
      <c r="AGT107" s="64"/>
      <c r="AGU107" s="64"/>
      <c r="AGV107" s="64"/>
      <c r="AGW107" s="64"/>
      <c r="AGX107" s="64"/>
      <c r="AGY107" s="64"/>
      <c r="AGZ107" s="64"/>
      <c r="AHA107" s="64"/>
      <c r="AHB107" s="64"/>
      <c r="AHC107" s="64"/>
      <c r="AHD107" s="64"/>
      <c r="AHE107" s="64"/>
      <c r="AHF107" s="64"/>
      <c r="AHG107" s="64"/>
      <c r="AHH107" s="64"/>
      <c r="AHI107" s="64"/>
      <c r="AHJ107" s="64"/>
      <c r="AHK107" s="64"/>
      <c r="AHL107" s="64"/>
      <c r="AHM107" s="64"/>
      <c r="AHN107" s="64"/>
      <c r="AHO107" s="64"/>
      <c r="AHP107" s="64"/>
      <c r="AHQ107" s="64"/>
      <c r="AHR107" s="64"/>
      <c r="AHS107" s="64"/>
      <c r="AHT107" s="64"/>
      <c r="AHU107" s="64"/>
      <c r="AHV107" s="64"/>
      <c r="AHW107" s="64"/>
      <c r="AHX107" s="64"/>
      <c r="AHY107" s="64"/>
      <c r="AHZ107" s="64"/>
      <c r="AIA107" s="64"/>
      <c r="AIB107" s="64"/>
      <c r="AIC107" s="64"/>
      <c r="AID107" s="64"/>
      <c r="AIE107" s="64"/>
      <c r="AIF107" s="64"/>
      <c r="AIG107" s="64"/>
      <c r="AIH107" s="64"/>
      <c r="AII107" s="64"/>
      <c r="AIJ107" s="64"/>
      <c r="AIK107" s="64"/>
      <c r="AIL107" s="64"/>
      <c r="AIM107" s="64"/>
      <c r="AIN107" s="64"/>
      <c r="AIO107" s="64"/>
      <c r="AIP107" s="64"/>
      <c r="AIQ107" s="64"/>
      <c r="AIR107" s="64"/>
      <c r="AIS107" s="64"/>
      <c r="AIT107" s="64"/>
      <c r="AIU107" s="64"/>
      <c r="AIV107" s="64"/>
      <c r="AIW107" s="64"/>
      <c r="AIX107" s="64"/>
      <c r="AIY107" s="64"/>
      <c r="AIZ107" s="64"/>
      <c r="AJA107" s="64"/>
      <c r="AJB107" s="64"/>
      <c r="AJC107" s="64"/>
      <c r="AJD107" s="64"/>
      <c r="AJE107" s="64"/>
      <c r="AJF107" s="64"/>
      <c r="AJG107" s="64"/>
      <c r="AJH107" s="64"/>
      <c r="AJI107" s="64"/>
      <c r="AJJ107" s="64"/>
      <c r="AJK107" s="64"/>
      <c r="AJL107" s="64"/>
      <c r="AJM107" s="64"/>
      <c r="AJN107" s="64"/>
      <c r="AJO107" s="64"/>
      <c r="AJP107" s="64"/>
      <c r="AJQ107" s="64"/>
      <c r="AJR107" s="64"/>
      <c r="AJS107" s="64"/>
      <c r="AJT107" s="64"/>
      <c r="AJU107" s="64"/>
      <c r="AJV107" s="64"/>
      <c r="AJW107" s="64"/>
      <c r="AJX107" s="64"/>
      <c r="AJY107" s="64"/>
      <c r="AJZ107" s="64"/>
      <c r="AKA107" s="64"/>
      <c r="AKB107" s="64"/>
      <c r="AKC107" s="64"/>
      <c r="AKD107" s="64"/>
      <c r="AKE107" s="64"/>
      <c r="AKF107" s="64"/>
      <c r="AKG107" s="64"/>
      <c r="AKH107" s="64"/>
      <c r="AKI107" s="64"/>
      <c r="AKJ107" s="64"/>
      <c r="AKK107" s="64"/>
      <c r="AKL107" s="64"/>
      <c r="AKM107" s="64"/>
      <c r="AKN107" s="64"/>
      <c r="AKO107" s="64"/>
      <c r="AKP107" s="64"/>
      <c r="AKQ107" s="64"/>
      <c r="AKR107" s="64"/>
      <c r="AKS107" s="64"/>
      <c r="AKT107" s="64"/>
      <c r="AKU107" s="64"/>
      <c r="AKV107" s="64"/>
      <c r="AKW107" s="64"/>
      <c r="AKX107" s="64"/>
      <c r="AKY107" s="64"/>
      <c r="AKZ107" s="64"/>
      <c r="ALA107" s="64"/>
      <c r="ALB107" s="64"/>
      <c r="ALC107" s="64"/>
      <c r="ALD107" s="64"/>
      <c r="ALE107" s="64"/>
      <c r="ALF107" s="64"/>
      <c r="ALG107" s="64"/>
      <c r="ALH107" s="64"/>
      <c r="ALI107" s="64"/>
      <c r="ALJ107" s="64"/>
      <c r="ALK107" s="64"/>
      <c r="ALL107" s="64"/>
      <c r="ALM107" s="64"/>
      <c r="ALN107" s="64"/>
      <c r="ALO107" s="64"/>
      <c r="ALP107" s="64"/>
      <c r="ALQ107" s="64"/>
      <c r="ALR107" s="64"/>
      <c r="ALS107" s="64"/>
      <c r="ALT107" s="64"/>
      <c r="ALU107" s="64"/>
      <c r="ALV107" s="64"/>
      <c r="ALW107" s="64"/>
      <c r="ALX107" s="64"/>
      <c r="ALY107" s="64"/>
      <c r="ALZ107" s="64"/>
      <c r="AMA107" s="64"/>
      <c r="AMB107" s="64"/>
      <c r="AMC107" s="64"/>
      <c r="AMD107" s="64"/>
      <c r="AME107" s="64"/>
      <c r="AMF107" s="64"/>
      <c r="AMG107" s="64"/>
      <c r="AMH107" s="64"/>
      <c r="AMI107" s="64"/>
      <c r="AMJ107" s="64"/>
      <c r="AMK107" s="64"/>
      <c r="AML107" s="64"/>
      <c r="AMM107" s="64"/>
      <c r="AMN107" s="64"/>
      <c r="AMO107" s="64"/>
      <c r="AMP107" s="64"/>
      <c r="AMQ107" s="64"/>
      <c r="AMR107" s="64"/>
      <c r="AMS107" s="64"/>
      <c r="AMT107" s="64"/>
      <c r="AMU107" s="64"/>
      <c r="AMV107" s="64"/>
      <c r="AMW107" s="64"/>
      <c r="AMX107" s="64"/>
      <c r="AMY107" s="64"/>
      <c r="AMZ107" s="64"/>
      <c r="ANA107" s="64"/>
      <c r="ANB107" s="64"/>
      <c r="ANC107" s="64"/>
      <c r="AND107" s="64"/>
      <c r="ANE107" s="64"/>
      <c r="ANF107" s="64"/>
      <c r="ANG107" s="64"/>
      <c r="ANH107" s="64"/>
      <c r="ANI107" s="64"/>
      <c r="ANJ107" s="64"/>
      <c r="ANK107" s="64"/>
      <c r="ANL107" s="64"/>
      <c r="ANM107" s="64"/>
      <c r="ANN107" s="64"/>
      <c r="ANO107" s="64"/>
      <c r="ANP107" s="64"/>
      <c r="ANQ107" s="64"/>
      <c r="ANR107" s="64"/>
      <c r="ANS107" s="64"/>
      <c r="ANT107" s="64"/>
      <c r="ANU107" s="64"/>
      <c r="ANV107" s="64"/>
      <c r="ANW107" s="64"/>
      <c r="ANX107" s="64"/>
      <c r="ANY107" s="64"/>
      <c r="ANZ107" s="64"/>
      <c r="AOA107" s="64"/>
      <c r="AOB107" s="64"/>
      <c r="AOC107" s="64"/>
      <c r="AOD107" s="64"/>
      <c r="AOE107" s="64"/>
      <c r="AOF107" s="64"/>
      <c r="AOG107" s="64"/>
      <c r="AOH107" s="64"/>
      <c r="AOI107" s="64"/>
      <c r="AOJ107" s="64"/>
      <c r="AOK107" s="64"/>
      <c r="AOL107" s="64"/>
      <c r="AOM107" s="64"/>
      <c r="AON107" s="64"/>
      <c r="AOO107" s="64"/>
      <c r="AOP107" s="64"/>
      <c r="AOQ107" s="64"/>
      <c r="AOR107" s="64"/>
      <c r="AOS107" s="64"/>
      <c r="AOT107" s="64"/>
      <c r="AOU107" s="64"/>
      <c r="AOV107" s="64"/>
      <c r="AOW107" s="64"/>
      <c r="AOX107" s="64"/>
      <c r="AOY107" s="64"/>
      <c r="AOZ107" s="64"/>
      <c r="APA107" s="64"/>
      <c r="APB107" s="64"/>
      <c r="APC107" s="64"/>
      <c r="APD107" s="64"/>
      <c r="APE107" s="64"/>
      <c r="APF107" s="64"/>
      <c r="APG107" s="64"/>
      <c r="APH107" s="64"/>
      <c r="API107" s="64"/>
      <c r="APJ107" s="64"/>
      <c r="APK107" s="64"/>
      <c r="APL107" s="64"/>
      <c r="APM107" s="64"/>
      <c r="APN107" s="64"/>
      <c r="APO107" s="64"/>
      <c r="APP107" s="64"/>
      <c r="APQ107" s="64"/>
      <c r="APR107" s="64"/>
      <c r="APS107" s="64"/>
      <c r="APT107" s="64"/>
      <c r="APU107" s="64"/>
      <c r="APV107" s="64"/>
      <c r="APW107" s="64"/>
      <c r="APX107" s="64"/>
      <c r="APY107" s="64"/>
      <c r="APZ107" s="64"/>
      <c r="AQA107" s="64"/>
      <c r="AQB107" s="64"/>
      <c r="AQC107" s="64"/>
      <c r="AQD107" s="64"/>
      <c r="AQE107" s="64"/>
      <c r="AQF107" s="64"/>
      <c r="AQG107" s="64"/>
      <c r="AQH107" s="64"/>
      <c r="AQI107" s="64"/>
      <c r="AQJ107" s="64"/>
      <c r="AQK107" s="64"/>
      <c r="AQL107" s="64"/>
      <c r="AQM107" s="64"/>
      <c r="AQN107" s="64"/>
      <c r="AQO107" s="64"/>
      <c r="AQP107" s="64"/>
      <c r="AQQ107" s="64"/>
      <c r="AQR107" s="64"/>
      <c r="AQS107" s="64"/>
      <c r="AQT107" s="64"/>
      <c r="AQU107" s="64"/>
      <c r="AQV107" s="64"/>
      <c r="AQW107" s="64"/>
      <c r="AQX107" s="64"/>
      <c r="AQY107" s="64"/>
      <c r="AQZ107" s="64"/>
      <c r="ARA107" s="64"/>
      <c r="ARB107" s="64"/>
      <c r="ARC107" s="64"/>
      <c r="ARD107" s="64"/>
      <c r="ARE107" s="64"/>
      <c r="ARF107" s="64"/>
      <c r="ARG107" s="64"/>
      <c r="ARH107" s="64"/>
      <c r="ARI107" s="64"/>
      <c r="ARJ107" s="64"/>
      <c r="ARK107" s="64"/>
      <c r="ARL107" s="64"/>
      <c r="ARM107" s="64"/>
      <c r="ARN107" s="64"/>
      <c r="ARO107" s="64"/>
      <c r="ARP107" s="64"/>
      <c r="ARQ107" s="64"/>
      <c r="ARR107" s="64"/>
      <c r="ARS107" s="64"/>
      <c r="ART107" s="64"/>
      <c r="ARU107" s="64"/>
      <c r="ARV107" s="64"/>
      <c r="ARW107" s="64"/>
      <c r="ARX107" s="64"/>
      <c r="ARY107" s="64"/>
      <c r="ARZ107" s="64"/>
      <c r="ASA107" s="64"/>
      <c r="ASB107" s="64"/>
      <c r="ASC107" s="64"/>
      <c r="ASD107" s="64"/>
      <c r="ASE107" s="64"/>
      <c r="ASF107" s="64"/>
      <c r="ASG107" s="64"/>
      <c r="ASH107" s="64"/>
      <c r="ASI107" s="64"/>
      <c r="ASJ107" s="64"/>
      <c r="ASK107" s="64"/>
      <c r="ASL107" s="64"/>
      <c r="ASM107" s="64"/>
      <c r="ASN107" s="64"/>
      <c r="ASO107" s="64"/>
      <c r="ASP107" s="64"/>
      <c r="ASQ107" s="64"/>
      <c r="ASR107" s="64"/>
      <c r="ASS107" s="64"/>
      <c r="AST107" s="64"/>
      <c r="ASU107" s="64"/>
      <c r="ASV107" s="64"/>
      <c r="ASW107" s="64"/>
      <c r="ASX107" s="64"/>
      <c r="ASY107" s="64"/>
      <c r="ASZ107" s="64"/>
      <c r="ATA107" s="64"/>
      <c r="ATB107" s="64"/>
      <c r="ATC107" s="64"/>
      <c r="ATD107" s="64"/>
      <c r="ATE107" s="64"/>
      <c r="ATF107" s="64"/>
      <c r="ATG107" s="64"/>
      <c r="ATH107" s="64"/>
      <c r="ATI107" s="64"/>
      <c r="ATJ107" s="64"/>
      <c r="ATK107" s="64"/>
      <c r="ATL107" s="64"/>
      <c r="ATM107" s="64"/>
      <c r="ATN107" s="64"/>
      <c r="ATO107" s="64"/>
      <c r="ATP107" s="64"/>
      <c r="ATQ107" s="64"/>
      <c r="ATR107" s="64"/>
      <c r="ATS107" s="64"/>
      <c r="ATT107" s="64"/>
      <c r="ATU107" s="64"/>
      <c r="ATV107" s="64"/>
      <c r="ATW107" s="64"/>
      <c r="ATX107" s="64"/>
      <c r="ATY107" s="64"/>
      <c r="ATZ107" s="64"/>
      <c r="AUA107" s="64"/>
      <c r="AUB107" s="64"/>
      <c r="AUC107" s="64"/>
      <c r="AUD107" s="64"/>
      <c r="AUE107" s="64"/>
      <c r="AUF107" s="64"/>
      <c r="AUG107" s="64"/>
      <c r="AUH107" s="64"/>
      <c r="AUI107" s="64"/>
      <c r="AUJ107" s="64"/>
      <c r="AUK107" s="64"/>
      <c r="AUL107" s="64"/>
      <c r="AUM107" s="64"/>
      <c r="AUN107" s="64"/>
      <c r="AUO107" s="64"/>
      <c r="AUP107" s="64"/>
      <c r="AUQ107" s="64"/>
      <c r="AUR107" s="64"/>
      <c r="AUS107" s="64"/>
      <c r="AUT107" s="64"/>
      <c r="AUU107" s="64"/>
      <c r="AUV107" s="64"/>
      <c r="AUW107" s="64"/>
      <c r="AUX107" s="64"/>
      <c r="AUY107" s="64"/>
      <c r="AUZ107" s="64"/>
      <c r="AVA107" s="64"/>
      <c r="AVB107" s="64"/>
      <c r="AVC107" s="64"/>
      <c r="AVD107" s="64"/>
      <c r="AVE107" s="64"/>
      <c r="AVF107" s="64"/>
      <c r="AVG107" s="64"/>
      <c r="AVH107" s="64"/>
      <c r="AVI107" s="64"/>
      <c r="AVJ107" s="64"/>
      <c r="AVK107" s="64"/>
      <c r="AVL107" s="64"/>
      <c r="AVM107" s="64"/>
      <c r="AVN107" s="64"/>
      <c r="AVO107" s="64"/>
      <c r="AVP107" s="64"/>
      <c r="AVQ107" s="64"/>
      <c r="AVR107" s="64"/>
      <c r="AVS107" s="64"/>
      <c r="AVT107" s="64"/>
      <c r="AVU107" s="64"/>
      <c r="AVV107" s="64"/>
      <c r="AVW107" s="64"/>
      <c r="AVX107" s="64"/>
      <c r="AVY107" s="64"/>
      <c r="AVZ107" s="64"/>
      <c r="AWA107" s="64"/>
      <c r="AWB107" s="64"/>
      <c r="AWC107" s="64"/>
      <c r="AWD107" s="64"/>
      <c r="AWE107" s="64"/>
      <c r="AWF107" s="64"/>
      <c r="AWG107" s="64"/>
      <c r="AWH107" s="64"/>
      <c r="AWI107" s="64"/>
      <c r="AWJ107" s="64"/>
      <c r="AWK107" s="64"/>
      <c r="AWL107" s="64"/>
      <c r="AWM107" s="64"/>
      <c r="AWN107" s="64"/>
      <c r="AWO107" s="64"/>
      <c r="AWP107" s="64"/>
      <c r="AWQ107" s="64"/>
      <c r="AWR107" s="64"/>
      <c r="AWS107" s="64"/>
      <c r="AWT107" s="64"/>
      <c r="AWU107" s="64"/>
      <c r="AWV107" s="64"/>
      <c r="AWW107" s="64"/>
      <c r="AWX107" s="64"/>
      <c r="AWY107" s="64"/>
      <c r="AWZ107" s="64"/>
      <c r="AXA107" s="64"/>
      <c r="AXB107" s="64"/>
      <c r="AXC107" s="64"/>
      <c r="AXD107" s="64"/>
      <c r="AXE107" s="64"/>
      <c r="AXF107" s="64"/>
      <c r="AXG107" s="64"/>
      <c r="AXH107" s="64"/>
      <c r="AXI107" s="64"/>
      <c r="AXJ107" s="64"/>
      <c r="AXK107" s="64"/>
      <c r="AXL107" s="64"/>
      <c r="AXM107" s="64"/>
      <c r="AXN107" s="64"/>
      <c r="AXO107" s="64"/>
      <c r="AXP107" s="64"/>
      <c r="AXQ107" s="64"/>
      <c r="AXR107" s="64"/>
      <c r="AXS107" s="64"/>
      <c r="AXT107" s="64"/>
      <c r="AXU107" s="64"/>
      <c r="AXV107" s="64"/>
      <c r="AXW107" s="64"/>
      <c r="AXX107" s="64"/>
      <c r="AXY107" s="64"/>
      <c r="AXZ107" s="64"/>
      <c r="AYA107" s="64"/>
      <c r="AYB107" s="64"/>
      <c r="AYC107" s="64"/>
      <c r="AYD107" s="64"/>
      <c r="AYE107" s="64"/>
      <c r="AYF107" s="64"/>
      <c r="AYG107" s="64"/>
      <c r="AYH107" s="64"/>
      <c r="AYI107" s="64"/>
      <c r="AYJ107" s="64"/>
      <c r="AYK107" s="64"/>
      <c r="AYL107" s="64"/>
      <c r="AYM107" s="64"/>
      <c r="AYN107" s="64"/>
      <c r="AYO107" s="64"/>
      <c r="AYP107" s="64"/>
      <c r="AYQ107" s="64"/>
      <c r="AYR107" s="64"/>
      <c r="AYS107" s="64"/>
      <c r="AYT107" s="64"/>
      <c r="AYU107" s="64"/>
      <c r="AYV107" s="64"/>
      <c r="AYW107" s="64"/>
      <c r="AYX107" s="64"/>
      <c r="AYY107" s="64"/>
      <c r="AYZ107" s="64"/>
      <c r="AZA107" s="64"/>
      <c r="AZB107" s="64"/>
      <c r="AZC107" s="64"/>
      <c r="AZD107" s="64"/>
      <c r="AZE107" s="64"/>
      <c r="AZF107" s="64"/>
      <c r="AZG107" s="64"/>
      <c r="AZH107" s="64"/>
      <c r="AZI107" s="64"/>
      <c r="AZJ107" s="64"/>
      <c r="AZK107" s="64"/>
      <c r="AZL107" s="64"/>
      <c r="AZM107" s="64"/>
      <c r="AZN107" s="64"/>
      <c r="AZO107" s="64"/>
      <c r="AZP107" s="64"/>
      <c r="AZQ107" s="64"/>
      <c r="AZR107" s="64"/>
      <c r="AZS107" s="64"/>
      <c r="AZT107" s="64"/>
      <c r="AZU107" s="64"/>
      <c r="AZV107" s="64"/>
      <c r="AZW107" s="64"/>
      <c r="AZX107" s="64"/>
      <c r="AZY107" s="64"/>
      <c r="AZZ107" s="64"/>
      <c r="BAA107" s="64"/>
      <c r="BAB107" s="64"/>
      <c r="BAC107" s="64"/>
      <c r="BAD107" s="64"/>
      <c r="BAE107" s="64"/>
      <c r="BAF107" s="64"/>
      <c r="BAG107" s="64"/>
      <c r="BAH107" s="64"/>
      <c r="BAI107" s="64"/>
      <c r="BAJ107" s="64"/>
      <c r="BAK107" s="64"/>
      <c r="BAL107" s="64"/>
      <c r="BAM107" s="64"/>
      <c r="BAN107" s="64"/>
      <c r="BAO107" s="64"/>
      <c r="BAP107" s="64"/>
      <c r="BAQ107" s="64"/>
      <c r="BAR107" s="64"/>
      <c r="BAS107" s="64"/>
      <c r="BAT107" s="64"/>
      <c r="BAU107" s="64"/>
      <c r="BAV107" s="64"/>
      <c r="BAW107" s="64"/>
      <c r="BAX107" s="64"/>
      <c r="BAY107" s="64"/>
      <c r="BAZ107" s="64"/>
      <c r="BBA107" s="64"/>
      <c r="BBB107" s="64"/>
      <c r="BBC107" s="64"/>
      <c r="BBD107" s="64"/>
      <c r="BBE107" s="64"/>
      <c r="BBF107" s="64"/>
      <c r="BBG107" s="64"/>
      <c r="BBH107" s="64"/>
      <c r="BBI107" s="64"/>
      <c r="BBJ107" s="64"/>
      <c r="BBK107" s="64"/>
      <c r="BBL107" s="64"/>
      <c r="BBM107" s="64"/>
      <c r="BBN107" s="64"/>
      <c r="BBO107" s="64"/>
      <c r="BBP107" s="64"/>
      <c r="BBQ107" s="64"/>
      <c r="BBR107" s="64"/>
      <c r="BBS107" s="64"/>
      <c r="BBT107" s="64"/>
      <c r="BBU107" s="64"/>
      <c r="BBV107" s="64"/>
      <c r="BBW107" s="64"/>
      <c r="BBX107" s="64"/>
      <c r="BBY107" s="64"/>
      <c r="BBZ107" s="64"/>
      <c r="BCA107" s="64"/>
      <c r="BCB107" s="64"/>
      <c r="BCC107" s="64"/>
      <c r="BCD107" s="64"/>
      <c r="BCE107" s="64"/>
      <c r="BCF107" s="64"/>
      <c r="BCG107" s="64"/>
      <c r="BCH107" s="64"/>
      <c r="BCI107" s="64"/>
      <c r="BCJ107" s="64"/>
      <c r="BCK107" s="64"/>
      <c r="BCL107" s="64"/>
      <c r="BCM107" s="64"/>
      <c r="BCN107" s="64"/>
      <c r="BCO107" s="64"/>
      <c r="BCP107" s="64"/>
      <c r="BCQ107" s="64"/>
      <c r="BCR107" s="64"/>
      <c r="BCS107" s="64"/>
      <c r="BCT107" s="64"/>
      <c r="BCU107" s="64"/>
      <c r="BCV107" s="64"/>
      <c r="BCW107" s="64"/>
      <c r="BCX107" s="64"/>
      <c r="BCY107" s="64"/>
      <c r="BCZ107" s="64"/>
      <c r="BDA107" s="64"/>
      <c r="BDB107" s="64"/>
      <c r="BDC107" s="64"/>
      <c r="BDD107" s="64"/>
      <c r="BDE107" s="64"/>
      <c r="BDF107" s="64"/>
      <c r="BDG107" s="64"/>
      <c r="BDH107" s="64"/>
      <c r="BDI107" s="64"/>
      <c r="BDJ107" s="64"/>
      <c r="BDK107" s="64"/>
      <c r="BDL107" s="64"/>
      <c r="BDM107" s="64"/>
      <c r="BDN107" s="64"/>
      <c r="BDO107" s="64"/>
      <c r="BDP107" s="64"/>
      <c r="BDQ107" s="64"/>
      <c r="BDR107" s="64"/>
      <c r="BDS107" s="64"/>
      <c r="BDT107" s="64"/>
      <c r="BDU107" s="64"/>
      <c r="BDV107" s="64"/>
      <c r="BDW107" s="64"/>
      <c r="BDX107" s="64"/>
      <c r="BDY107" s="64"/>
      <c r="BDZ107" s="64"/>
      <c r="BEA107" s="64"/>
      <c r="BEB107" s="64"/>
      <c r="BEC107" s="64"/>
      <c r="BED107" s="64"/>
      <c r="BEE107" s="64"/>
      <c r="BEF107" s="64"/>
      <c r="BEG107" s="64"/>
      <c r="BEH107" s="64"/>
      <c r="BEI107" s="64"/>
      <c r="BEJ107" s="64"/>
      <c r="BEK107" s="64"/>
      <c r="BEL107" s="64"/>
      <c r="BEM107" s="64"/>
      <c r="BEN107" s="64"/>
      <c r="BEO107" s="64"/>
      <c r="BEP107" s="64"/>
      <c r="BEQ107" s="64"/>
      <c r="BER107" s="64"/>
      <c r="BES107" s="64"/>
      <c r="BET107" s="64"/>
      <c r="BEU107" s="64"/>
      <c r="BEV107" s="64"/>
      <c r="BEW107" s="64"/>
      <c r="BEX107" s="64"/>
      <c r="BEY107" s="64"/>
      <c r="BEZ107" s="64"/>
      <c r="BFA107" s="64"/>
      <c r="BFB107" s="64"/>
      <c r="BFC107" s="64"/>
      <c r="BFD107" s="64"/>
      <c r="BFE107" s="64"/>
      <c r="BFF107" s="64"/>
      <c r="BFG107" s="64"/>
      <c r="BFH107" s="64"/>
      <c r="BFI107" s="64"/>
      <c r="BFJ107" s="64"/>
      <c r="BFK107" s="64"/>
      <c r="BFL107" s="64"/>
      <c r="BFM107" s="64"/>
      <c r="BFN107" s="64"/>
      <c r="BFO107" s="64"/>
      <c r="BFP107" s="64"/>
      <c r="BFQ107" s="64"/>
      <c r="BFR107" s="64"/>
      <c r="BFS107" s="64"/>
      <c r="BFT107" s="64"/>
      <c r="BFU107" s="64"/>
      <c r="BFV107" s="64"/>
      <c r="BFW107" s="64"/>
      <c r="BFX107" s="64"/>
      <c r="BFY107" s="64"/>
      <c r="BFZ107" s="64"/>
      <c r="BGA107" s="64"/>
      <c r="BGB107" s="64"/>
      <c r="BGC107" s="64"/>
      <c r="BGD107" s="64"/>
      <c r="BGE107" s="64"/>
      <c r="BGF107" s="64"/>
      <c r="BGG107" s="64"/>
      <c r="BGH107" s="64"/>
      <c r="BGI107" s="64"/>
      <c r="BGJ107" s="64"/>
      <c r="BGK107" s="64"/>
      <c r="BGL107" s="64"/>
      <c r="BGM107" s="64"/>
      <c r="BGN107" s="64"/>
      <c r="BGO107" s="64"/>
      <c r="BGP107" s="64"/>
      <c r="BGQ107" s="64"/>
      <c r="BGR107" s="64"/>
      <c r="BGS107" s="64"/>
      <c r="BGT107" s="64"/>
      <c r="BGU107" s="64"/>
      <c r="BGV107" s="64"/>
      <c r="BGW107" s="64"/>
      <c r="BGX107" s="64"/>
      <c r="BGY107" s="64"/>
      <c r="BGZ107" s="64"/>
      <c r="BHA107" s="64"/>
      <c r="BHB107" s="64"/>
      <c r="BHC107" s="64"/>
      <c r="BHD107" s="64"/>
      <c r="BHE107" s="64"/>
      <c r="BHF107" s="64"/>
      <c r="BHG107" s="64"/>
      <c r="BHH107" s="64"/>
      <c r="BHI107" s="64"/>
      <c r="BHJ107" s="64"/>
      <c r="BHK107" s="64"/>
      <c r="BHL107" s="64"/>
      <c r="BHM107" s="64"/>
      <c r="BHN107" s="64"/>
      <c r="BHO107" s="64"/>
      <c r="BHP107" s="64"/>
      <c r="BHQ107" s="64"/>
      <c r="BHR107" s="64"/>
      <c r="BHS107" s="64"/>
      <c r="BHT107" s="64"/>
      <c r="BHU107" s="64"/>
      <c r="BHV107" s="64"/>
      <c r="BHW107" s="64"/>
      <c r="BHX107" s="64"/>
      <c r="BHY107" s="64"/>
      <c r="BHZ107" s="64"/>
      <c r="BIA107" s="64"/>
      <c r="BIB107" s="64"/>
      <c r="BIC107" s="64"/>
      <c r="BID107" s="64"/>
      <c r="BIE107" s="64"/>
      <c r="BIF107" s="64"/>
      <c r="BIG107" s="64"/>
      <c r="BIH107" s="64"/>
      <c r="BII107" s="64"/>
      <c r="BIJ107" s="64"/>
      <c r="BIK107" s="64"/>
      <c r="BIL107" s="64"/>
      <c r="BIM107" s="64"/>
      <c r="BIN107" s="64"/>
      <c r="BIO107" s="64"/>
      <c r="BIP107" s="64"/>
      <c r="BIQ107" s="64"/>
      <c r="BIR107" s="64"/>
      <c r="BIS107" s="64"/>
      <c r="BIT107" s="64"/>
      <c r="BIU107" s="64"/>
      <c r="BIV107" s="64"/>
      <c r="BIW107" s="64"/>
      <c r="BIX107" s="64"/>
      <c r="BIY107" s="64"/>
      <c r="BIZ107" s="64"/>
      <c r="BJA107" s="64"/>
      <c r="BJB107" s="64"/>
      <c r="BJC107" s="64"/>
      <c r="BJD107" s="64"/>
      <c r="BJE107" s="64"/>
      <c r="BJF107" s="64"/>
      <c r="BJG107" s="64"/>
      <c r="BJH107" s="64"/>
      <c r="BJI107" s="64"/>
      <c r="BJJ107" s="64"/>
      <c r="BJK107" s="64"/>
      <c r="BJL107" s="64"/>
      <c r="BJM107" s="64"/>
      <c r="BJN107" s="64"/>
      <c r="BJO107" s="64"/>
      <c r="BJP107" s="64"/>
      <c r="BJQ107" s="64"/>
      <c r="BJR107" s="64"/>
      <c r="BJS107" s="64"/>
      <c r="BJT107" s="64"/>
      <c r="BJU107" s="64"/>
      <c r="BJV107" s="64"/>
      <c r="BJW107" s="64"/>
      <c r="BJX107" s="64"/>
      <c r="BJY107" s="64"/>
      <c r="BJZ107" s="64"/>
      <c r="BKA107" s="64"/>
      <c r="BKB107" s="64"/>
      <c r="BKC107" s="64"/>
      <c r="BKD107" s="64"/>
      <c r="BKE107" s="64"/>
      <c r="BKF107" s="64"/>
      <c r="BKG107" s="64"/>
      <c r="BKH107" s="64"/>
      <c r="BKI107" s="64"/>
      <c r="BKJ107" s="64"/>
      <c r="BKK107" s="64"/>
      <c r="BKL107" s="64"/>
      <c r="BKM107" s="64"/>
      <c r="BKN107" s="64"/>
      <c r="BKO107" s="64"/>
      <c r="BKP107" s="64"/>
      <c r="BKQ107" s="64"/>
      <c r="BKR107" s="64"/>
      <c r="BKS107" s="64"/>
      <c r="BKT107" s="64"/>
      <c r="BKU107" s="64"/>
      <c r="BKV107" s="64"/>
      <c r="BKW107" s="64"/>
      <c r="BKX107" s="64"/>
      <c r="BKY107" s="64"/>
      <c r="BKZ107" s="64"/>
      <c r="BLA107" s="64"/>
      <c r="BLB107" s="64"/>
      <c r="BLC107" s="64"/>
      <c r="BLD107" s="64"/>
      <c r="BLE107" s="64"/>
      <c r="BLF107" s="64"/>
      <c r="BLG107" s="64"/>
      <c r="BLH107" s="64"/>
      <c r="BLI107" s="64"/>
      <c r="BLJ107" s="64"/>
      <c r="BLK107" s="64"/>
      <c r="BLL107" s="64"/>
      <c r="BLM107" s="64"/>
      <c r="BLN107" s="64"/>
      <c r="BLO107" s="64"/>
      <c r="BLP107" s="64"/>
      <c r="BLQ107" s="64"/>
      <c r="BLR107" s="64"/>
      <c r="BLS107" s="64"/>
      <c r="BLT107" s="64"/>
      <c r="BLU107" s="64"/>
      <c r="BLV107" s="64"/>
      <c r="BLW107" s="64"/>
      <c r="BLX107" s="64"/>
      <c r="BLY107" s="64"/>
      <c r="BLZ107" s="64"/>
      <c r="BMA107" s="64"/>
      <c r="BMB107" s="64"/>
      <c r="BMC107" s="64"/>
      <c r="BMD107" s="64"/>
      <c r="BME107" s="64"/>
      <c r="BMF107" s="64"/>
      <c r="BMG107" s="64"/>
      <c r="BMH107" s="64"/>
      <c r="BMI107" s="64"/>
      <c r="BMJ107" s="64"/>
      <c r="BMK107" s="64"/>
      <c r="BML107" s="64"/>
      <c r="BMM107" s="64"/>
      <c r="BMN107" s="64"/>
      <c r="BMO107" s="64"/>
      <c r="BMP107" s="64"/>
      <c r="BMQ107" s="64"/>
      <c r="BMR107" s="64"/>
      <c r="BMS107" s="64"/>
      <c r="BMT107" s="64"/>
      <c r="BMU107" s="64"/>
      <c r="BMV107" s="64"/>
      <c r="BMW107" s="64"/>
      <c r="BMX107" s="64"/>
      <c r="BMY107" s="64"/>
      <c r="BMZ107" s="64"/>
      <c r="BNA107" s="64"/>
      <c r="BNB107" s="64"/>
      <c r="BNC107" s="64"/>
      <c r="BND107" s="64"/>
      <c r="BNE107" s="64"/>
      <c r="BNF107" s="64"/>
      <c r="BNG107" s="64"/>
      <c r="BNH107" s="64"/>
      <c r="BNI107" s="64"/>
      <c r="BNJ107" s="64"/>
      <c r="BNK107" s="64"/>
      <c r="BNL107" s="64"/>
      <c r="BNM107" s="64"/>
      <c r="BNN107" s="64"/>
      <c r="BNO107" s="64"/>
      <c r="BNP107" s="64"/>
      <c r="BNQ107" s="64"/>
      <c r="BNR107" s="64"/>
      <c r="BNS107" s="64"/>
      <c r="BNT107" s="64"/>
      <c r="BNU107" s="64"/>
      <c r="BNV107" s="64"/>
      <c r="BNW107" s="64"/>
      <c r="BNX107" s="64"/>
      <c r="BNY107" s="64"/>
      <c r="BNZ107" s="64"/>
      <c r="BOA107" s="64"/>
      <c r="BOB107" s="64"/>
      <c r="BOC107" s="64"/>
      <c r="BOD107" s="64"/>
      <c r="BOE107" s="64"/>
      <c r="BOF107" s="64"/>
      <c r="BOG107" s="64"/>
      <c r="BOH107" s="64"/>
      <c r="BOI107" s="64"/>
      <c r="BOJ107" s="64"/>
      <c r="BOK107" s="64"/>
      <c r="BOL107" s="64"/>
      <c r="BOM107" s="64"/>
      <c r="BON107" s="64"/>
      <c r="BOO107" s="64"/>
      <c r="BOP107" s="64"/>
      <c r="BOQ107" s="64"/>
      <c r="BOR107" s="64"/>
      <c r="BOS107" s="64"/>
      <c r="BOT107" s="64"/>
      <c r="BOU107" s="64"/>
      <c r="BOV107" s="64"/>
      <c r="BOW107" s="64"/>
      <c r="BOX107" s="64"/>
      <c r="BOY107" s="64"/>
      <c r="BOZ107" s="64"/>
      <c r="BPA107" s="64"/>
      <c r="BPB107" s="64"/>
      <c r="BPC107" s="64"/>
      <c r="BPD107" s="64"/>
      <c r="BPE107" s="64"/>
      <c r="BPF107" s="64"/>
      <c r="BPG107" s="64"/>
      <c r="BPH107" s="64"/>
      <c r="BPI107" s="64"/>
      <c r="BPJ107" s="64"/>
      <c r="BPK107" s="64"/>
      <c r="BPL107" s="64"/>
      <c r="BPM107" s="64"/>
      <c r="BPN107" s="64"/>
      <c r="BPO107" s="64"/>
      <c r="BPP107" s="64"/>
      <c r="BPQ107" s="64"/>
      <c r="BPR107" s="64"/>
      <c r="BPS107" s="64"/>
      <c r="BPT107" s="64"/>
      <c r="BPU107" s="64"/>
      <c r="BPV107" s="64"/>
      <c r="BPW107" s="64"/>
      <c r="BPX107" s="64"/>
      <c r="BPY107" s="64"/>
      <c r="BPZ107" s="64"/>
      <c r="BQA107" s="64"/>
      <c r="BQB107" s="64"/>
      <c r="BQC107" s="64"/>
      <c r="BQD107" s="64"/>
      <c r="BQE107" s="64"/>
      <c r="BQF107" s="64"/>
      <c r="BQG107" s="64"/>
      <c r="BQH107" s="64"/>
      <c r="BQI107" s="64"/>
      <c r="BQJ107" s="64"/>
      <c r="BQK107" s="64"/>
      <c r="BQL107" s="64"/>
      <c r="BQM107" s="64"/>
      <c r="BQN107" s="64"/>
      <c r="BQO107" s="64"/>
      <c r="BQP107" s="64"/>
      <c r="BQQ107" s="64"/>
      <c r="BQR107" s="64"/>
      <c r="BQS107" s="64"/>
      <c r="BQT107" s="64"/>
      <c r="BQU107" s="64"/>
      <c r="BQV107" s="64"/>
      <c r="BQW107" s="64"/>
      <c r="BQX107" s="64"/>
      <c r="BQY107" s="64"/>
      <c r="BQZ107" s="64"/>
      <c r="BRA107" s="64"/>
      <c r="BRB107" s="64"/>
      <c r="BRC107" s="64"/>
      <c r="BRD107" s="64"/>
      <c r="BRE107" s="64"/>
      <c r="BRF107" s="64"/>
      <c r="BRG107" s="64"/>
      <c r="BRH107" s="64"/>
      <c r="BRI107" s="64"/>
      <c r="BRJ107" s="64"/>
      <c r="BRK107" s="64"/>
      <c r="BRL107" s="64"/>
      <c r="BRM107" s="64"/>
      <c r="BRN107" s="64"/>
      <c r="BRO107" s="64"/>
      <c r="BRP107" s="64"/>
      <c r="BRQ107" s="64"/>
      <c r="BRR107" s="64"/>
      <c r="BRS107" s="64"/>
      <c r="BRT107" s="64"/>
      <c r="BRU107" s="64"/>
      <c r="BRV107" s="64"/>
      <c r="BRW107" s="64"/>
      <c r="BRX107" s="64"/>
      <c r="BRY107" s="64"/>
      <c r="BRZ107" s="64"/>
      <c r="BSA107" s="64"/>
      <c r="BSB107" s="64"/>
      <c r="BSC107" s="64"/>
      <c r="BSD107" s="64"/>
      <c r="BSE107" s="64"/>
      <c r="BSF107" s="64"/>
      <c r="BSG107" s="64"/>
      <c r="BSH107" s="64"/>
      <c r="BSI107" s="64"/>
      <c r="BSJ107" s="64"/>
      <c r="BSK107" s="64"/>
      <c r="BSL107" s="64"/>
      <c r="BSM107" s="64"/>
      <c r="BSN107" s="64"/>
      <c r="BSO107" s="64"/>
      <c r="BSP107" s="64"/>
      <c r="BSQ107" s="64"/>
      <c r="BSR107" s="64"/>
      <c r="BSS107" s="64"/>
      <c r="BST107" s="64"/>
      <c r="BSU107" s="64"/>
      <c r="BSV107" s="64"/>
      <c r="BSW107" s="64"/>
      <c r="BSX107" s="64"/>
      <c r="BSY107" s="64"/>
      <c r="BSZ107" s="64"/>
      <c r="BTA107" s="64"/>
      <c r="BTB107" s="64"/>
      <c r="BTC107" s="64"/>
      <c r="BTD107" s="64"/>
      <c r="BTE107" s="64"/>
      <c r="BTF107" s="64"/>
      <c r="BTG107" s="64"/>
      <c r="BTH107" s="64"/>
      <c r="BTI107" s="64"/>
      <c r="BTJ107" s="64"/>
      <c r="BTK107" s="64"/>
      <c r="BTL107" s="64"/>
      <c r="BTM107" s="64"/>
      <c r="BTN107" s="64"/>
      <c r="BTO107" s="64"/>
      <c r="BTP107" s="64"/>
      <c r="BTQ107" s="64"/>
      <c r="BTR107" s="64"/>
      <c r="BTS107" s="64"/>
      <c r="BTT107" s="64"/>
      <c r="BTU107" s="64"/>
      <c r="BTV107" s="64"/>
      <c r="BTW107" s="64"/>
      <c r="BTX107" s="64"/>
      <c r="BTY107" s="64"/>
      <c r="BTZ107" s="64"/>
      <c r="BUA107" s="64"/>
      <c r="BUB107" s="64"/>
      <c r="BUC107" s="64"/>
      <c r="BUD107" s="64"/>
      <c r="BUE107" s="64"/>
      <c r="BUF107" s="64"/>
      <c r="BUG107" s="64"/>
      <c r="BUH107" s="64"/>
      <c r="BUI107" s="64"/>
      <c r="BUJ107" s="64"/>
      <c r="BUK107" s="64"/>
      <c r="BUL107" s="64"/>
      <c r="BUM107" s="64"/>
      <c r="BUN107" s="64"/>
      <c r="BUO107" s="64"/>
      <c r="BUP107" s="64"/>
      <c r="BUQ107" s="64"/>
      <c r="BUR107" s="64"/>
      <c r="BUS107" s="64"/>
      <c r="BUT107" s="64"/>
      <c r="BUU107" s="64"/>
      <c r="BUV107" s="64"/>
      <c r="BUW107" s="64"/>
      <c r="BUX107" s="64"/>
      <c r="BUY107" s="64"/>
      <c r="BUZ107" s="64"/>
      <c r="BVA107" s="64"/>
      <c r="BVB107" s="64"/>
      <c r="BVC107" s="64"/>
      <c r="BVD107" s="64"/>
      <c r="BVE107" s="64"/>
      <c r="BVF107" s="64"/>
      <c r="BVG107" s="64"/>
      <c r="BVH107" s="64"/>
      <c r="BVI107" s="64"/>
      <c r="BVJ107" s="64"/>
      <c r="BVK107" s="64"/>
      <c r="BVL107" s="64"/>
      <c r="BVM107" s="64"/>
      <c r="BVN107" s="64"/>
      <c r="BVO107" s="64"/>
      <c r="BVP107" s="64"/>
      <c r="BVQ107" s="64"/>
      <c r="BVR107" s="64"/>
      <c r="BVS107" s="64"/>
      <c r="BVT107" s="64"/>
      <c r="BVU107" s="64"/>
      <c r="BVV107" s="64"/>
      <c r="BVW107" s="64"/>
      <c r="BVX107" s="64"/>
      <c r="BVY107" s="64"/>
      <c r="BVZ107" s="64"/>
      <c r="BWA107" s="64"/>
      <c r="BWB107" s="64"/>
      <c r="BWC107" s="64"/>
      <c r="BWD107" s="64"/>
      <c r="BWE107" s="64"/>
      <c r="BWF107" s="64"/>
      <c r="BWG107" s="64"/>
      <c r="BWH107" s="64"/>
      <c r="BWI107" s="64"/>
      <c r="BWJ107" s="64"/>
      <c r="BWK107" s="64"/>
      <c r="BWL107" s="64"/>
      <c r="BWM107" s="64"/>
      <c r="BWN107" s="64"/>
      <c r="BWO107" s="64"/>
      <c r="BWP107" s="64"/>
      <c r="BWQ107" s="64"/>
      <c r="BWR107" s="64"/>
      <c r="BWS107" s="64"/>
      <c r="BWT107" s="64"/>
      <c r="BWU107" s="64"/>
      <c r="BWV107" s="64"/>
      <c r="BWW107" s="64"/>
      <c r="BWX107" s="64"/>
      <c r="BWY107" s="64"/>
      <c r="BWZ107" s="64"/>
      <c r="BXA107" s="64"/>
      <c r="BXB107" s="64"/>
      <c r="BXC107" s="64"/>
      <c r="BXD107" s="64"/>
      <c r="BXE107" s="64"/>
      <c r="BXF107" s="64"/>
      <c r="BXG107" s="64"/>
      <c r="BXH107" s="64"/>
      <c r="BXI107" s="64"/>
      <c r="BXJ107" s="64"/>
      <c r="BXK107" s="64"/>
      <c r="BXL107" s="64"/>
      <c r="BXM107" s="64"/>
      <c r="BXN107" s="64"/>
      <c r="BXO107" s="64"/>
      <c r="BXP107" s="64"/>
      <c r="BXQ107" s="64"/>
      <c r="BXR107" s="64"/>
      <c r="BXS107" s="64"/>
      <c r="BXT107" s="64"/>
      <c r="BXU107" s="64"/>
      <c r="BXV107" s="64"/>
      <c r="BXW107" s="64"/>
      <c r="BXX107" s="64"/>
      <c r="BXY107" s="64"/>
      <c r="BXZ107" s="64"/>
      <c r="BYA107" s="64"/>
      <c r="BYB107" s="64"/>
      <c r="BYC107" s="64"/>
      <c r="BYD107" s="64"/>
      <c r="BYE107" s="64"/>
      <c r="BYF107" s="64"/>
      <c r="BYG107" s="64"/>
      <c r="BYH107" s="64"/>
      <c r="BYI107" s="64"/>
      <c r="BYJ107" s="64"/>
      <c r="BYK107" s="64"/>
      <c r="BYL107" s="64"/>
      <c r="BYM107" s="64"/>
      <c r="BYN107" s="64"/>
      <c r="BYO107" s="64"/>
      <c r="BYP107" s="64"/>
      <c r="BYQ107" s="64"/>
      <c r="BYR107" s="64"/>
      <c r="BYS107" s="64"/>
      <c r="BYT107" s="64"/>
      <c r="BYU107" s="64"/>
      <c r="BYV107" s="64"/>
      <c r="BYW107" s="64"/>
      <c r="BYX107" s="64"/>
      <c r="BYY107" s="64"/>
      <c r="BYZ107" s="64"/>
      <c r="BZA107" s="64"/>
      <c r="BZB107" s="64"/>
      <c r="BZC107" s="64"/>
      <c r="BZD107" s="64"/>
      <c r="BZE107" s="64"/>
      <c r="BZF107" s="64"/>
      <c r="BZG107" s="64"/>
      <c r="BZH107" s="64"/>
      <c r="BZI107" s="64"/>
      <c r="BZJ107" s="64"/>
      <c r="BZK107" s="64"/>
      <c r="BZL107" s="64"/>
      <c r="BZM107" s="64"/>
      <c r="BZN107" s="64"/>
      <c r="BZO107" s="64"/>
      <c r="BZP107" s="64"/>
      <c r="BZQ107" s="64"/>
      <c r="BZR107" s="64"/>
      <c r="BZS107" s="64"/>
      <c r="BZT107" s="64"/>
      <c r="BZU107" s="64"/>
      <c r="BZV107" s="64"/>
      <c r="BZW107" s="64"/>
      <c r="BZX107" s="64"/>
      <c r="BZY107" s="64"/>
      <c r="BZZ107" s="64"/>
      <c r="CAA107" s="64"/>
      <c r="CAB107" s="64"/>
      <c r="CAC107" s="64"/>
      <c r="CAD107" s="64"/>
      <c r="CAE107" s="64"/>
      <c r="CAF107" s="64"/>
      <c r="CAG107" s="64"/>
      <c r="CAH107" s="64"/>
      <c r="CAI107" s="64"/>
      <c r="CAJ107" s="64"/>
      <c r="CAK107" s="64"/>
      <c r="CAL107" s="64"/>
      <c r="CAM107" s="64"/>
      <c r="CAN107" s="64"/>
      <c r="CAO107" s="64"/>
      <c r="CAP107" s="64"/>
      <c r="CAQ107" s="64"/>
      <c r="CAR107" s="64"/>
      <c r="CAS107" s="64"/>
      <c r="CAT107" s="64"/>
      <c r="CAU107" s="64"/>
      <c r="CAV107" s="64"/>
      <c r="CAW107" s="64"/>
      <c r="CAX107" s="64"/>
      <c r="CAY107" s="64"/>
      <c r="CAZ107" s="64"/>
      <c r="CBA107" s="64"/>
      <c r="CBB107" s="64"/>
      <c r="CBC107" s="64"/>
      <c r="CBD107" s="64"/>
      <c r="CBE107" s="64"/>
      <c r="CBF107" s="64"/>
      <c r="CBG107" s="64"/>
      <c r="CBH107" s="64"/>
      <c r="CBI107" s="64"/>
      <c r="CBJ107" s="64"/>
      <c r="CBK107" s="64"/>
      <c r="CBL107" s="64"/>
      <c r="CBM107" s="64"/>
      <c r="CBN107" s="64"/>
      <c r="CBO107" s="64"/>
      <c r="CBP107" s="64"/>
      <c r="CBQ107" s="64"/>
      <c r="CBR107" s="64"/>
      <c r="CBS107" s="64"/>
      <c r="CBT107" s="64"/>
      <c r="CBU107" s="64"/>
      <c r="CBV107" s="64"/>
      <c r="CBW107" s="64"/>
      <c r="CBX107" s="64"/>
      <c r="CBY107" s="64"/>
      <c r="CBZ107" s="64"/>
      <c r="CCA107" s="64"/>
      <c r="CCB107" s="64"/>
      <c r="CCC107" s="64"/>
      <c r="CCD107" s="64"/>
      <c r="CCE107" s="64"/>
      <c r="CCF107" s="64"/>
      <c r="CCG107" s="64"/>
      <c r="CCH107" s="64"/>
      <c r="CCI107" s="64"/>
      <c r="CCJ107" s="64"/>
      <c r="CCK107" s="64"/>
      <c r="CCL107" s="64"/>
      <c r="CCM107" s="64"/>
      <c r="CCN107" s="64"/>
      <c r="CCO107" s="64"/>
      <c r="CCP107" s="64"/>
      <c r="CCQ107" s="64"/>
      <c r="CCR107" s="64"/>
      <c r="CCS107" s="64"/>
      <c r="CCT107" s="64"/>
      <c r="CCU107" s="64"/>
      <c r="CCV107" s="64"/>
      <c r="CCW107" s="64"/>
      <c r="CCX107" s="64"/>
      <c r="CCY107" s="64"/>
      <c r="CCZ107" s="64"/>
      <c r="CDA107" s="64"/>
      <c r="CDB107" s="64"/>
      <c r="CDC107" s="64"/>
      <c r="CDD107" s="64"/>
      <c r="CDE107" s="64"/>
      <c r="CDF107" s="64"/>
      <c r="CDG107" s="64"/>
      <c r="CDH107" s="64"/>
      <c r="CDI107" s="64"/>
      <c r="CDJ107" s="64"/>
      <c r="CDK107" s="64"/>
      <c r="CDL107" s="64"/>
      <c r="CDM107" s="64"/>
      <c r="CDN107" s="64"/>
      <c r="CDO107" s="64"/>
      <c r="CDP107" s="64"/>
      <c r="CDQ107" s="64"/>
      <c r="CDR107" s="64"/>
      <c r="CDS107" s="64"/>
      <c r="CDT107" s="64"/>
      <c r="CDU107" s="64"/>
      <c r="CDV107" s="64"/>
      <c r="CDW107" s="64"/>
      <c r="CDX107" s="64"/>
      <c r="CDY107" s="64"/>
      <c r="CDZ107" s="64"/>
      <c r="CEA107" s="64"/>
      <c r="CEB107" s="64"/>
      <c r="CEC107" s="64"/>
      <c r="CED107" s="64"/>
      <c r="CEE107" s="64"/>
      <c r="CEF107" s="64"/>
      <c r="CEG107" s="64"/>
      <c r="CEH107" s="64"/>
      <c r="CEI107" s="64"/>
      <c r="CEJ107" s="64"/>
      <c r="CEK107" s="64"/>
      <c r="CEL107" s="64"/>
      <c r="CEM107" s="64"/>
      <c r="CEN107" s="64"/>
      <c r="CEO107" s="64"/>
      <c r="CEP107" s="64"/>
      <c r="CEQ107" s="64"/>
      <c r="CER107" s="64"/>
      <c r="CES107" s="64"/>
      <c r="CET107" s="64"/>
      <c r="CEU107" s="64"/>
      <c r="CEV107" s="64"/>
      <c r="CEW107" s="64"/>
      <c r="CEX107" s="64"/>
      <c r="CEY107" s="64"/>
      <c r="CEZ107" s="64"/>
      <c r="CFA107" s="64"/>
      <c r="CFB107" s="64"/>
      <c r="CFC107" s="64"/>
      <c r="CFD107" s="64"/>
      <c r="CFE107" s="64"/>
      <c r="CFF107" s="64"/>
      <c r="CFG107" s="64"/>
      <c r="CFH107" s="64"/>
      <c r="CFI107" s="64"/>
      <c r="CFJ107" s="64"/>
      <c r="CFK107" s="64"/>
      <c r="CFL107" s="64"/>
      <c r="CFM107" s="64"/>
      <c r="CFN107" s="64"/>
      <c r="CFO107" s="64"/>
      <c r="CFP107" s="64"/>
      <c r="CFQ107" s="64"/>
      <c r="CFR107" s="64"/>
      <c r="CFS107" s="64"/>
      <c r="CFT107" s="64"/>
      <c r="CFU107" s="64"/>
      <c r="CFV107" s="64"/>
      <c r="CFW107" s="64"/>
      <c r="CFX107" s="64"/>
      <c r="CFY107" s="64"/>
      <c r="CFZ107" s="64"/>
      <c r="CGA107" s="64"/>
      <c r="CGB107" s="64"/>
      <c r="CGC107" s="64"/>
      <c r="CGD107" s="64"/>
      <c r="CGE107" s="64"/>
      <c r="CGF107" s="64"/>
      <c r="CGG107" s="64"/>
      <c r="CGH107" s="64"/>
      <c r="CGI107" s="64"/>
      <c r="CGJ107" s="64"/>
      <c r="CGK107" s="64"/>
      <c r="CGL107" s="64"/>
      <c r="CGM107" s="64"/>
      <c r="CGN107" s="64"/>
      <c r="CGO107" s="64"/>
      <c r="CGP107" s="64"/>
      <c r="CGQ107" s="64"/>
      <c r="CGR107" s="64"/>
      <c r="CGS107" s="64"/>
      <c r="CGT107" s="64"/>
      <c r="CGU107" s="64"/>
      <c r="CGV107" s="64"/>
      <c r="CGW107" s="64"/>
      <c r="CGX107" s="64"/>
      <c r="CGY107" s="64"/>
      <c r="CGZ107" s="64"/>
      <c r="CHA107" s="64"/>
      <c r="CHB107" s="64"/>
      <c r="CHC107" s="64"/>
      <c r="CHD107" s="64"/>
      <c r="CHE107" s="64"/>
      <c r="CHF107" s="64"/>
      <c r="CHG107" s="64"/>
      <c r="CHH107" s="64"/>
      <c r="CHI107" s="64"/>
      <c r="CHJ107" s="64"/>
      <c r="CHK107" s="64"/>
      <c r="CHL107" s="64"/>
      <c r="CHM107" s="64"/>
      <c r="CHN107" s="64"/>
      <c r="CHO107" s="64"/>
      <c r="CHP107" s="64"/>
      <c r="CHQ107" s="64"/>
      <c r="CHR107" s="64"/>
      <c r="CHS107" s="64"/>
      <c r="CHT107" s="64"/>
      <c r="CHU107" s="64"/>
      <c r="CHV107" s="64"/>
      <c r="CHW107" s="64"/>
      <c r="CHX107" s="64"/>
      <c r="CHY107" s="64"/>
      <c r="CHZ107" s="64"/>
      <c r="CIA107" s="64"/>
      <c r="CIB107" s="64"/>
      <c r="CIC107" s="64"/>
      <c r="CID107" s="64"/>
      <c r="CIE107" s="64"/>
      <c r="CIF107" s="64"/>
      <c r="CIG107" s="64"/>
      <c r="CIH107" s="64"/>
      <c r="CII107" s="64"/>
      <c r="CIJ107" s="64"/>
      <c r="CIK107" s="64"/>
      <c r="CIL107" s="64"/>
      <c r="CIM107" s="64"/>
      <c r="CIN107" s="64"/>
      <c r="CIO107" s="64"/>
      <c r="CIP107" s="64"/>
      <c r="CIQ107" s="64"/>
      <c r="CIR107" s="64"/>
      <c r="CIS107" s="64"/>
      <c r="CIT107" s="64"/>
      <c r="CIU107" s="64"/>
      <c r="CIV107" s="64"/>
      <c r="CIW107" s="64"/>
      <c r="CIX107" s="64"/>
      <c r="CIY107" s="64"/>
      <c r="CIZ107" s="64"/>
      <c r="CJA107" s="64"/>
      <c r="CJB107" s="64"/>
      <c r="CJC107" s="64"/>
      <c r="CJD107" s="64"/>
      <c r="CJE107" s="64"/>
      <c r="CJF107" s="64"/>
      <c r="CJG107" s="64"/>
      <c r="CJH107" s="64"/>
      <c r="CJI107" s="64"/>
      <c r="CJJ107" s="64"/>
      <c r="CJK107" s="64"/>
      <c r="CJL107" s="64"/>
      <c r="CJM107" s="64"/>
      <c r="CJN107" s="64"/>
      <c r="CJO107" s="64"/>
      <c r="CJP107" s="64"/>
      <c r="CJQ107" s="64"/>
      <c r="CJR107" s="64"/>
      <c r="CJS107" s="64"/>
      <c r="CJT107" s="64"/>
      <c r="CJU107" s="64"/>
      <c r="CJV107" s="64"/>
      <c r="CJW107" s="64"/>
      <c r="CJX107" s="64"/>
      <c r="CJY107" s="64"/>
      <c r="CJZ107" s="64"/>
      <c r="CKA107" s="64"/>
      <c r="CKB107" s="64"/>
      <c r="CKC107" s="64"/>
      <c r="CKD107" s="64"/>
      <c r="CKE107" s="64"/>
      <c r="CKF107" s="64"/>
      <c r="CKG107" s="64"/>
      <c r="CKH107" s="64"/>
      <c r="CKI107" s="64"/>
      <c r="CKJ107" s="64"/>
      <c r="CKK107" s="64"/>
      <c r="CKL107" s="64"/>
      <c r="CKM107" s="64"/>
      <c r="CKN107" s="64"/>
      <c r="CKO107" s="64"/>
      <c r="CKP107" s="64"/>
      <c r="CKQ107" s="64"/>
      <c r="CKR107" s="64"/>
      <c r="CKS107" s="64"/>
      <c r="CKT107" s="64"/>
      <c r="CKU107" s="64"/>
      <c r="CKV107" s="64"/>
      <c r="CKW107" s="64"/>
      <c r="CKX107" s="64"/>
      <c r="CKY107" s="64"/>
      <c r="CKZ107" s="64"/>
      <c r="CLA107" s="64"/>
      <c r="CLB107" s="64"/>
      <c r="CLC107" s="64"/>
      <c r="CLD107" s="64"/>
      <c r="CLE107" s="64"/>
      <c r="CLF107" s="64"/>
      <c r="CLG107" s="64"/>
      <c r="CLH107" s="64"/>
      <c r="CLI107" s="64"/>
      <c r="CLJ107" s="64"/>
      <c r="CLK107" s="64"/>
      <c r="CLL107" s="64"/>
      <c r="CLM107" s="64"/>
      <c r="CLN107" s="64"/>
      <c r="CLO107" s="64"/>
      <c r="CLP107" s="64"/>
      <c r="CLQ107" s="64"/>
      <c r="CLR107" s="64"/>
      <c r="CLS107" s="64"/>
      <c r="CLT107" s="64"/>
      <c r="CLU107" s="64"/>
      <c r="CLV107" s="64"/>
      <c r="CLW107" s="64"/>
      <c r="CLX107" s="64"/>
      <c r="CLY107" s="64"/>
      <c r="CLZ107" s="64"/>
      <c r="CMA107" s="64"/>
      <c r="CMB107" s="64"/>
      <c r="CMC107" s="64"/>
      <c r="CMD107" s="64"/>
      <c r="CME107" s="64"/>
      <c r="CMF107" s="64"/>
      <c r="CMG107" s="64"/>
      <c r="CMH107" s="64"/>
      <c r="CMI107" s="64"/>
      <c r="CMJ107" s="64"/>
      <c r="CMK107" s="64"/>
      <c r="CML107" s="64"/>
      <c r="CMM107" s="64"/>
      <c r="CMN107" s="64"/>
      <c r="CMO107" s="64"/>
      <c r="CMP107" s="64"/>
      <c r="CMQ107" s="64"/>
      <c r="CMR107" s="64"/>
      <c r="CMS107" s="64"/>
      <c r="CMT107" s="64"/>
      <c r="CMU107" s="64"/>
      <c r="CMV107" s="64"/>
      <c r="CMW107" s="64"/>
      <c r="CMX107" s="64"/>
      <c r="CMY107" s="64"/>
      <c r="CMZ107" s="64"/>
      <c r="CNA107" s="64"/>
      <c r="CNB107" s="64"/>
      <c r="CNC107" s="64"/>
      <c r="CND107" s="64"/>
      <c r="CNE107" s="64"/>
      <c r="CNF107" s="64"/>
      <c r="CNG107" s="64"/>
      <c r="CNH107" s="64"/>
      <c r="CNI107" s="64"/>
      <c r="CNJ107" s="64"/>
      <c r="CNK107" s="64"/>
      <c r="CNL107" s="64"/>
      <c r="CNM107" s="64"/>
      <c r="CNN107" s="64"/>
      <c r="CNO107" s="64"/>
      <c r="CNP107" s="64"/>
      <c r="CNQ107" s="64"/>
      <c r="CNR107" s="64"/>
      <c r="CNS107" s="64"/>
      <c r="CNT107" s="64"/>
      <c r="CNU107" s="64"/>
      <c r="CNV107" s="64"/>
      <c r="CNW107" s="64"/>
      <c r="CNX107" s="64"/>
      <c r="CNY107" s="64"/>
      <c r="CNZ107" s="64"/>
      <c r="COA107" s="64"/>
      <c r="COB107" s="64"/>
      <c r="COC107" s="64"/>
      <c r="COD107" s="64"/>
      <c r="COE107" s="64"/>
      <c r="COF107" s="64"/>
      <c r="COG107" s="64"/>
      <c r="COH107" s="64"/>
      <c r="COI107" s="64"/>
      <c r="COJ107" s="64"/>
      <c r="COK107" s="64"/>
      <c r="COL107" s="64"/>
      <c r="COM107" s="64"/>
      <c r="CON107" s="64"/>
      <c r="COO107" s="64"/>
      <c r="COP107" s="64"/>
      <c r="COQ107" s="64"/>
      <c r="COR107" s="64"/>
      <c r="COS107" s="64"/>
      <c r="COT107" s="64"/>
      <c r="COU107" s="64"/>
      <c r="COV107" s="64"/>
      <c r="COW107" s="64"/>
      <c r="COX107" s="64"/>
      <c r="COY107" s="64"/>
      <c r="COZ107" s="64"/>
      <c r="CPA107" s="64"/>
      <c r="CPB107" s="64"/>
      <c r="CPC107" s="64"/>
      <c r="CPD107" s="64"/>
      <c r="CPE107" s="64"/>
      <c r="CPF107" s="64"/>
      <c r="CPG107" s="64"/>
      <c r="CPH107" s="64"/>
      <c r="CPI107" s="64"/>
      <c r="CPJ107" s="64"/>
      <c r="CPK107" s="64"/>
      <c r="CPL107" s="64"/>
      <c r="CPM107" s="64"/>
      <c r="CPN107" s="64"/>
      <c r="CPO107" s="64"/>
      <c r="CPP107" s="64"/>
      <c r="CPQ107" s="64"/>
      <c r="CPR107" s="64"/>
      <c r="CPS107" s="64"/>
      <c r="CPT107" s="64"/>
      <c r="CPU107" s="64"/>
      <c r="CPV107" s="64"/>
      <c r="CPW107" s="64"/>
      <c r="CPX107" s="64"/>
      <c r="CPY107" s="64"/>
      <c r="CPZ107" s="64"/>
      <c r="CQA107" s="64"/>
      <c r="CQB107" s="64"/>
      <c r="CQC107" s="64"/>
      <c r="CQD107" s="64"/>
      <c r="CQE107" s="64"/>
      <c r="CQF107" s="64"/>
      <c r="CQG107" s="64"/>
      <c r="CQH107" s="64"/>
      <c r="CQI107" s="64"/>
      <c r="CQJ107" s="64"/>
      <c r="CQK107" s="64"/>
      <c r="CQL107" s="64"/>
      <c r="CQM107" s="64"/>
      <c r="CQN107" s="64"/>
      <c r="CQO107" s="64"/>
      <c r="CQP107" s="64"/>
      <c r="CQQ107" s="64"/>
      <c r="CQR107" s="64"/>
      <c r="CQS107" s="64"/>
      <c r="CQT107" s="64"/>
      <c r="CQU107" s="64"/>
      <c r="CQV107" s="64"/>
      <c r="CQW107" s="64"/>
      <c r="CQX107" s="64"/>
      <c r="CQY107" s="64"/>
      <c r="CQZ107" s="64"/>
      <c r="CRA107" s="64"/>
      <c r="CRB107" s="64"/>
      <c r="CRC107" s="64"/>
      <c r="CRD107" s="64"/>
      <c r="CRE107" s="64"/>
      <c r="CRF107" s="64"/>
      <c r="CRG107" s="64"/>
      <c r="CRH107" s="64"/>
      <c r="CRI107" s="64"/>
      <c r="CRJ107" s="64"/>
      <c r="CRK107" s="64"/>
      <c r="CRL107" s="64"/>
      <c r="CRM107" s="64"/>
      <c r="CRN107" s="64"/>
      <c r="CRO107" s="64"/>
      <c r="CRP107" s="64"/>
      <c r="CRQ107" s="64"/>
      <c r="CRR107" s="64"/>
      <c r="CRS107" s="64"/>
      <c r="CRT107" s="64"/>
      <c r="CRU107" s="64"/>
      <c r="CRV107" s="64"/>
      <c r="CRW107" s="64"/>
      <c r="CRX107" s="64"/>
      <c r="CRY107" s="64"/>
      <c r="CRZ107" s="64"/>
      <c r="CSA107" s="64"/>
      <c r="CSB107" s="64"/>
      <c r="CSC107" s="64"/>
      <c r="CSD107" s="64"/>
      <c r="CSE107" s="64"/>
      <c r="CSF107" s="64"/>
      <c r="CSG107" s="64"/>
      <c r="CSH107" s="64"/>
      <c r="CSI107" s="64"/>
      <c r="CSJ107" s="64"/>
      <c r="CSK107" s="64"/>
      <c r="CSL107" s="64"/>
      <c r="CSM107" s="64"/>
      <c r="CSN107" s="64"/>
      <c r="CSO107" s="64"/>
      <c r="CSP107" s="64"/>
      <c r="CSQ107" s="64"/>
      <c r="CSR107" s="64"/>
      <c r="CSS107" s="64"/>
      <c r="CST107" s="64"/>
      <c r="CSU107" s="64"/>
      <c r="CSV107" s="64"/>
      <c r="CSW107" s="64"/>
      <c r="CSX107" s="64"/>
      <c r="CSY107" s="64"/>
      <c r="CSZ107" s="64"/>
      <c r="CTA107" s="64"/>
      <c r="CTB107" s="64"/>
      <c r="CTC107" s="64"/>
      <c r="CTD107" s="64"/>
      <c r="CTE107" s="64"/>
      <c r="CTF107" s="64"/>
      <c r="CTG107" s="64"/>
      <c r="CTH107" s="64"/>
      <c r="CTI107" s="64"/>
      <c r="CTJ107" s="64"/>
      <c r="CTK107" s="64"/>
      <c r="CTL107" s="64"/>
      <c r="CTM107" s="64"/>
      <c r="CTN107" s="64"/>
      <c r="CTO107" s="64"/>
      <c r="CTP107" s="64"/>
      <c r="CTQ107" s="64"/>
      <c r="CTR107" s="64"/>
      <c r="CTS107" s="64"/>
      <c r="CTT107" s="64"/>
      <c r="CTU107" s="64"/>
      <c r="CTV107" s="64"/>
      <c r="CTW107" s="64"/>
      <c r="CTX107" s="64"/>
      <c r="CTY107" s="64"/>
      <c r="CTZ107" s="64"/>
      <c r="CUA107" s="64"/>
      <c r="CUB107" s="64"/>
      <c r="CUC107" s="64"/>
      <c r="CUD107" s="64"/>
      <c r="CUE107" s="64"/>
      <c r="CUF107" s="64"/>
      <c r="CUG107" s="64"/>
      <c r="CUH107" s="64"/>
      <c r="CUI107" s="64"/>
      <c r="CUJ107" s="64"/>
      <c r="CUK107" s="64"/>
      <c r="CUL107" s="64"/>
      <c r="CUM107" s="64"/>
      <c r="CUN107" s="64"/>
      <c r="CUO107" s="64"/>
      <c r="CUP107" s="64"/>
      <c r="CUQ107" s="64"/>
      <c r="CUR107" s="64"/>
      <c r="CUS107" s="64"/>
      <c r="CUT107" s="64"/>
      <c r="CUU107" s="64"/>
      <c r="CUV107" s="64"/>
      <c r="CUW107" s="64"/>
      <c r="CUX107" s="64"/>
      <c r="CUY107" s="64"/>
      <c r="CUZ107" s="64"/>
      <c r="CVA107" s="64"/>
      <c r="CVB107" s="64"/>
      <c r="CVC107" s="64"/>
      <c r="CVD107" s="64"/>
      <c r="CVE107" s="64"/>
      <c r="CVF107" s="64"/>
      <c r="CVG107" s="64"/>
      <c r="CVH107" s="64"/>
      <c r="CVI107" s="64"/>
      <c r="CVJ107" s="64"/>
      <c r="CVK107" s="64"/>
      <c r="CVL107" s="64"/>
      <c r="CVM107" s="64"/>
      <c r="CVN107" s="64"/>
      <c r="CVO107" s="64"/>
      <c r="CVP107" s="64"/>
      <c r="CVQ107" s="64"/>
      <c r="CVR107" s="64"/>
      <c r="CVS107" s="64"/>
      <c r="CVT107" s="64"/>
      <c r="CVU107" s="64"/>
      <c r="CVV107" s="64"/>
      <c r="CVW107" s="64"/>
      <c r="CVX107" s="64"/>
      <c r="CVY107" s="64"/>
      <c r="CVZ107" s="64"/>
      <c r="CWA107" s="64"/>
      <c r="CWB107" s="64"/>
      <c r="CWC107" s="64"/>
      <c r="CWD107" s="64"/>
      <c r="CWE107" s="64"/>
      <c r="CWF107" s="64"/>
      <c r="CWG107" s="64"/>
      <c r="CWH107" s="64"/>
      <c r="CWI107" s="64"/>
      <c r="CWJ107" s="64"/>
      <c r="CWK107" s="64"/>
      <c r="CWL107" s="64"/>
      <c r="CWM107" s="64"/>
      <c r="CWN107" s="64"/>
      <c r="CWO107" s="64"/>
      <c r="CWP107" s="64"/>
      <c r="CWQ107" s="64"/>
      <c r="CWR107" s="64"/>
      <c r="CWS107" s="64"/>
      <c r="CWT107" s="64"/>
      <c r="CWU107" s="64"/>
      <c r="CWV107" s="64"/>
      <c r="CWW107" s="64"/>
      <c r="CWX107" s="64"/>
      <c r="CWY107" s="64"/>
      <c r="CWZ107" s="64"/>
      <c r="CXA107" s="64"/>
      <c r="CXB107" s="64"/>
      <c r="CXC107" s="64"/>
      <c r="CXD107" s="64"/>
      <c r="CXE107" s="64"/>
      <c r="CXF107" s="64"/>
      <c r="CXG107" s="64"/>
      <c r="CXH107" s="64"/>
      <c r="CXI107" s="64"/>
      <c r="CXJ107" s="64"/>
      <c r="CXK107" s="64"/>
      <c r="CXL107" s="64"/>
      <c r="CXM107" s="64"/>
      <c r="CXN107" s="64"/>
      <c r="CXO107" s="64"/>
      <c r="CXP107" s="64"/>
      <c r="CXQ107" s="64"/>
      <c r="CXR107" s="64"/>
      <c r="CXS107" s="64"/>
      <c r="CXT107" s="64"/>
      <c r="CXU107" s="64"/>
      <c r="CXV107" s="64"/>
      <c r="CXW107" s="64"/>
      <c r="CXX107" s="64"/>
      <c r="CXY107" s="64"/>
      <c r="CXZ107" s="64"/>
      <c r="CYA107" s="64"/>
      <c r="CYB107" s="64"/>
      <c r="CYC107" s="64"/>
      <c r="CYD107" s="64"/>
      <c r="CYE107" s="64"/>
      <c r="CYF107" s="64"/>
      <c r="CYG107" s="64"/>
      <c r="CYH107" s="64"/>
      <c r="CYI107" s="64"/>
      <c r="CYJ107" s="64"/>
      <c r="CYK107" s="64"/>
      <c r="CYL107" s="64"/>
      <c r="CYM107" s="64"/>
      <c r="CYN107" s="64"/>
      <c r="CYO107" s="64"/>
      <c r="CYP107" s="64"/>
      <c r="CYQ107" s="64"/>
      <c r="CYR107" s="64"/>
      <c r="CYS107" s="64"/>
      <c r="CYT107" s="64"/>
      <c r="CYU107" s="64"/>
      <c r="CYV107" s="64"/>
      <c r="CYW107" s="64"/>
      <c r="CYX107" s="64"/>
      <c r="CYY107" s="64"/>
      <c r="CYZ107" s="64"/>
      <c r="CZA107" s="64"/>
      <c r="CZB107" s="64"/>
      <c r="CZC107" s="64"/>
      <c r="CZD107" s="64"/>
      <c r="CZE107" s="64"/>
      <c r="CZF107" s="64"/>
      <c r="CZG107" s="64"/>
      <c r="CZH107" s="64"/>
      <c r="CZI107" s="64"/>
      <c r="CZJ107" s="64"/>
      <c r="CZK107" s="64"/>
      <c r="CZL107" s="64"/>
      <c r="CZM107" s="64"/>
      <c r="CZN107" s="64"/>
      <c r="CZO107" s="64"/>
      <c r="CZP107" s="64"/>
      <c r="CZQ107" s="64"/>
      <c r="CZR107" s="64"/>
      <c r="CZS107" s="64"/>
      <c r="CZT107" s="64"/>
      <c r="CZU107" s="64"/>
      <c r="CZV107" s="64"/>
      <c r="CZW107" s="64"/>
      <c r="CZX107" s="64"/>
      <c r="CZY107" s="64"/>
      <c r="CZZ107" s="64"/>
      <c r="DAA107" s="64"/>
      <c r="DAB107" s="64"/>
      <c r="DAC107" s="64"/>
      <c r="DAD107" s="64"/>
      <c r="DAE107" s="64"/>
      <c r="DAF107" s="64"/>
      <c r="DAG107" s="64"/>
      <c r="DAH107" s="64"/>
      <c r="DAI107" s="64"/>
      <c r="DAJ107" s="64"/>
      <c r="DAK107" s="64"/>
      <c r="DAL107" s="64"/>
      <c r="DAM107" s="64"/>
      <c r="DAN107" s="64"/>
      <c r="DAO107" s="64"/>
      <c r="DAP107" s="64"/>
      <c r="DAQ107" s="64"/>
      <c r="DAR107" s="64"/>
      <c r="DAS107" s="64"/>
      <c r="DAT107" s="64"/>
      <c r="DAU107" s="64"/>
      <c r="DAV107" s="64"/>
      <c r="DAW107" s="64"/>
      <c r="DAX107" s="64"/>
      <c r="DAY107" s="64"/>
      <c r="DAZ107" s="64"/>
      <c r="DBA107" s="64"/>
      <c r="DBB107" s="64"/>
      <c r="DBC107" s="64"/>
      <c r="DBD107" s="64"/>
      <c r="DBE107" s="64"/>
      <c r="DBF107" s="64"/>
      <c r="DBG107" s="64"/>
      <c r="DBH107" s="64"/>
      <c r="DBI107" s="64"/>
      <c r="DBJ107" s="64"/>
      <c r="DBK107" s="64"/>
      <c r="DBL107" s="64"/>
      <c r="DBM107" s="64"/>
      <c r="DBN107" s="64"/>
      <c r="DBO107" s="64"/>
      <c r="DBP107" s="64"/>
      <c r="DBQ107" s="64"/>
      <c r="DBR107" s="64"/>
      <c r="DBS107" s="64"/>
      <c r="DBT107" s="64"/>
      <c r="DBU107" s="64"/>
      <c r="DBV107" s="64"/>
      <c r="DBW107" s="64"/>
      <c r="DBX107" s="64"/>
      <c r="DBY107" s="64"/>
      <c r="DBZ107" s="64"/>
      <c r="DCA107" s="64"/>
      <c r="DCB107" s="64"/>
      <c r="DCC107" s="64"/>
      <c r="DCD107" s="64"/>
      <c r="DCE107" s="64"/>
      <c r="DCF107" s="64"/>
      <c r="DCG107" s="64"/>
      <c r="DCH107" s="64"/>
      <c r="DCI107" s="64"/>
      <c r="DCJ107" s="64"/>
      <c r="DCK107" s="64"/>
      <c r="DCL107" s="64"/>
      <c r="DCM107" s="64"/>
      <c r="DCN107" s="64"/>
      <c r="DCO107" s="64"/>
      <c r="DCP107" s="64"/>
      <c r="DCQ107" s="64"/>
      <c r="DCR107" s="64"/>
      <c r="DCS107" s="64"/>
      <c r="DCT107" s="64"/>
      <c r="DCU107" s="64"/>
    </row>
    <row r="108" spans="1:2803" s="120" customFormat="1" x14ac:dyDescent="0.2">
      <c r="A108" s="128" t="str">
        <f t="shared" si="101"/>
        <v/>
      </c>
      <c r="B108" s="129"/>
      <c r="C108" s="143">
        <v>320000</v>
      </c>
      <c r="D108" s="130" t="s">
        <v>124</v>
      </c>
      <c r="E108" s="131"/>
      <c r="F108" s="132"/>
      <c r="G108" s="131"/>
      <c r="H108" s="129"/>
      <c r="I108" s="129"/>
      <c r="J108" s="129"/>
      <c r="K108" s="129"/>
      <c r="L108" s="133"/>
      <c r="M108" s="133"/>
      <c r="N108" s="134"/>
      <c r="O108" s="135"/>
      <c r="P108" s="136"/>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c r="GH108" s="64"/>
      <c r="GI108" s="64"/>
      <c r="GJ108" s="64"/>
      <c r="GK108" s="64"/>
      <c r="GL108" s="64"/>
      <c r="GM108" s="64"/>
      <c r="GN108" s="64"/>
      <c r="GO108" s="64"/>
      <c r="GP108" s="64"/>
      <c r="GQ108" s="64"/>
      <c r="GR108" s="64"/>
      <c r="GS108" s="64"/>
      <c r="GT108" s="64"/>
      <c r="GU108" s="64"/>
    </row>
    <row r="109" spans="1:2803" s="120" customFormat="1" x14ac:dyDescent="0.2">
      <c r="A109" s="121" t="str">
        <f t="shared" si="101"/>
        <v/>
      </c>
      <c r="B109" s="166"/>
      <c r="C109" s="166"/>
      <c r="D109" s="42"/>
      <c r="E109" s="163"/>
      <c r="F109" s="164"/>
      <c r="G109" s="163"/>
      <c r="H109" s="6"/>
      <c r="I109" s="162"/>
      <c r="J109" s="3"/>
      <c r="K109" s="147"/>
      <c r="L109" s="147"/>
      <c r="M109" s="147"/>
      <c r="N109" s="148"/>
      <c r="O109" s="165"/>
      <c r="P109" s="123"/>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c r="DH109" s="64"/>
      <c r="DI109" s="64"/>
      <c r="DJ109" s="64"/>
      <c r="DK109" s="64"/>
      <c r="DL109" s="64"/>
      <c r="DM109" s="64"/>
      <c r="DN109" s="64"/>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c r="ES109" s="64"/>
      <c r="ET109" s="64"/>
      <c r="EU109" s="64"/>
      <c r="EV109" s="64"/>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c r="GF109" s="64"/>
      <c r="GG109" s="64"/>
      <c r="GH109" s="64"/>
      <c r="GI109" s="64"/>
      <c r="GJ109" s="64"/>
      <c r="GK109" s="64"/>
      <c r="GL109" s="64"/>
      <c r="GM109" s="64"/>
      <c r="GN109" s="64"/>
      <c r="GO109" s="64"/>
      <c r="GP109" s="64"/>
      <c r="GQ109" s="64"/>
      <c r="GR109" s="64"/>
      <c r="GS109" s="64"/>
      <c r="GT109" s="64"/>
      <c r="GU109" s="64"/>
    </row>
    <row r="110" spans="1:2803" s="120" customFormat="1" ht="18" customHeight="1" x14ac:dyDescent="0.2">
      <c r="A110" s="121" t="str">
        <f t="shared" si="101"/>
        <v/>
      </c>
      <c r="B110" s="166"/>
      <c r="C110" s="166"/>
      <c r="D110" s="167" t="s">
        <v>184</v>
      </c>
      <c r="E110" s="163"/>
      <c r="F110" s="164"/>
      <c r="G110" s="163"/>
      <c r="H110" s="6"/>
      <c r="I110" s="162"/>
      <c r="J110" s="3"/>
      <c r="K110" s="147"/>
      <c r="L110" s="147"/>
      <c r="M110" s="147"/>
      <c r="N110" s="148"/>
      <c r="O110" s="165"/>
      <c r="P110" s="123"/>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c r="DH110" s="64"/>
      <c r="DI110" s="64"/>
      <c r="DJ110" s="64"/>
      <c r="DK110" s="64"/>
      <c r="DL110" s="64"/>
      <c r="DM110" s="64"/>
      <c r="DN110" s="64"/>
      <c r="DO110" s="64"/>
      <c r="DP110" s="64"/>
      <c r="DQ110" s="64"/>
      <c r="DR110" s="64"/>
      <c r="DS110" s="64"/>
      <c r="DT110" s="64"/>
      <c r="DU110" s="64"/>
      <c r="DV110" s="64"/>
      <c r="DW110" s="64"/>
      <c r="DX110" s="64"/>
      <c r="DY110" s="64"/>
      <c r="DZ110" s="64"/>
      <c r="EA110" s="64"/>
      <c r="EB110" s="64"/>
      <c r="EC110" s="64"/>
      <c r="ED110" s="64"/>
      <c r="EE110" s="64"/>
      <c r="EF110" s="64"/>
      <c r="EG110" s="64"/>
      <c r="EH110" s="64"/>
      <c r="EI110" s="64"/>
      <c r="EJ110" s="64"/>
      <c r="EK110" s="64"/>
      <c r="EL110" s="64"/>
      <c r="EM110" s="64"/>
      <c r="EN110" s="64"/>
      <c r="EO110" s="64"/>
      <c r="EP110" s="64"/>
      <c r="EQ110" s="64"/>
      <c r="ER110" s="64"/>
      <c r="ES110" s="64"/>
      <c r="ET110" s="64"/>
      <c r="EU110" s="64"/>
      <c r="EV110" s="64"/>
      <c r="EW110" s="64"/>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c r="GF110" s="64"/>
      <c r="GG110" s="64"/>
      <c r="GH110" s="64"/>
      <c r="GI110" s="64"/>
      <c r="GJ110" s="64"/>
      <c r="GK110" s="64"/>
      <c r="GL110" s="64"/>
      <c r="GM110" s="64"/>
      <c r="GN110" s="64"/>
      <c r="GO110" s="64"/>
      <c r="GP110" s="64"/>
      <c r="GQ110" s="64"/>
      <c r="GR110" s="64"/>
      <c r="GS110" s="64"/>
      <c r="GT110" s="64"/>
      <c r="GU110" s="64"/>
    </row>
    <row r="111" spans="1:2803" s="120" customFormat="1" ht="18" customHeight="1" x14ac:dyDescent="0.2">
      <c r="A111" s="121">
        <f t="shared" si="101"/>
        <v>58</v>
      </c>
      <c r="B111" s="166" t="s">
        <v>189</v>
      </c>
      <c r="C111" s="166" t="s">
        <v>189</v>
      </c>
      <c r="D111" s="42" t="s">
        <v>180</v>
      </c>
      <c r="E111" s="163">
        <v>426.89</v>
      </c>
      <c r="F111" s="164">
        <v>0.05</v>
      </c>
      <c r="G111" s="163">
        <f t="shared" ref="G111:G116" si="147">E111+(E111*F111)</f>
        <v>448.23449999999997</v>
      </c>
      <c r="H111" s="6" t="s">
        <v>120</v>
      </c>
      <c r="I111" s="162">
        <v>2.4750000000000005E-2</v>
      </c>
      <c r="J111" s="3">
        <f t="shared" ref="J111:J116" si="148">I111*G111</f>
        <v>11.093803875000001</v>
      </c>
      <c r="K111" s="147">
        <v>58.68</v>
      </c>
      <c r="L111" s="147">
        <f t="shared" ref="L111:L116" si="149">K111*J111</f>
        <v>650.98441138500004</v>
      </c>
      <c r="M111" s="147">
        <v>3.4649999999999999</v>
      </c>
      <c r="N111" s="148">
        <f t="shared" ref="N111:N116" si="150">M111*G111</f>
        <v>1553.1325424999998</v>
      </c>
      <c r="O111" s="165">
        <f t="shared" ref="O111:O116" si="151">L111+N111</f>
        <v>2204.1169538849999</v>
      </c>
      <c r="P111" s="123"/>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c r="GH111" s="64"/>
      <c r="GI111" s="64"/>
      <c r="GJ111" s="64"/>
      <c r="GK111" s="64"/>
      <c r="GL111" s="64"/>
      <c r="GM111" s="64"/>
      <c r="GN111" s="64"/>
      <c r="GO111" s="64"/>
      <c r="GP111" s="64"/>
      <c r="GQ111" s="64"/>
      <c r="GR111" s="64"/>
      <c r="GS111" s="64"/>
      <c r="GT111" s="64"/>
      <c r="GU111" s="64"/>
    </row>
    <row r="112" spans="1:2803" s="120" customFormat="1" ht="18" customHeight="1" x14ac:dyDescent="0.2">
      <c r="A112" s="121">
        <f t="shared" si="101"/>
        <v>59</v>
      </c>
      <c r="B112" s="166" t="s">
        <v>189</v>
      </c>
      <c r="C112" s="166" t="s">
        <v>189</v>
      </c>
      <c r="D112" s="42" t="s">
        <v>181</v>
      </c>
      <c r="E112" s="163">
        <v>426.89</v>
      </c>
      <c r="F112" s="164">
        <v>0.05</v>
      </c>
      <c r="G112" s="163">
        <f t="shared" ref="G112" si="152">E112+(E112*F112)</f>
        <v>448.23449999999997</v>
      </c>
      <c r="H112" s="6" t="s">
        <v>120</v>
      </c>
      <c r="I112" s="162">
        <v>1.2375000000000002E-2</v>
      </c>
      <c r="J112" s="3">
        <f t="shared" ref="J112" si="153">I112*G112</f>
        <v>5.5469019375000004</v>
      </c>
      <c r="K112" s="147">
        <v>58.68</v>
      </c>
      <c r="L112" s="147">
        <f t="shared" ref="L112" si="154">K112*J112</f>
        <v>325.49220569250002</v>
      </c>
      <c r="M112" s="147">
        <v>1.7324999999999999</v>
      </c>
      <c r="N112" s="148">
        <f t="shared" ref="N112" si="155">M112*G112</f>
        <v>776.56627124999989</v>
      </c>
      <c r="O112" s="165">
        <f t="shared" ref="O112" si="156">L112+N112</f>
        <v>1102.0584769425</v>
      </c>
      <c r="P112" s="123"/>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c r="DH112" s="64"/>
      <c r="DI112" s="64"/>
      <c r="DJ112" s="64"/>
      <c r="DK112" s="64"/>
      <c r="DL112" s="64"/>
      <c r="DM112" s="64"/>
      <c r="DN112" s="64"/>
      <c r="DO112" s="64"/>
      <c r="DP112" s="64"/>
      <c r="DQ112" s="64"/>
      <c r="DR112" s="64"/>
      <c r="DS112" s="64"/>
      <c r="DT112" s="64"/>
      <c r="DU112" s="64"/>
      <c r="DV112" s="64"/>
      <c r="DW112" s="64"/>
      <c r="DX112" s="64"/>
      <c r="DY112" s="64"/>
      <c r="DZ112" s="64"/>
      <c r="EA112" s="64"/>
      <c r="EB112" s="64"/>
      <c r="EC112" s="64"/>
      <c r="ED112" s="64"/>
      <c r="EE112" s="64"/>
      <c r="EF112" s="64"/>
      <c r="EG112" s="64"/>
      <c r="EH112" s="64"/>
      <c r="EI112" s="64"/>
      <c r="EJ112" s="64"/>
      <c r="EK112" s="64"/>
      <c r="EL112" s="64"/>
      <c r="EM112" s="64"/>
      <c r="EN112" s="64"/>
      <c r="EO112" s="64"/>
      <c r="EP112" s="64"/>
      <c r="EQ112" s="64"/>
      <c r="ER112" s="64"/>
      <c r="ES112" s="64"/>
      <c r="ET112" s="64"/>
      <c r="EU112" s="64"/>
      <c r="EV112" s="64"/>
      <c r="EW112" s="64"/>
      <c r="EX112" s="64"/>
      <c r="EY112" s="64"/>
      <c r="EZ112" s="64"/>
      <c r="FA112" s="64"/>
      <c r="FB112" s="64"/>
      <c r="FC112" s="64"/>
      <c r="FD112" s="64"/>
      <c r="FE112" s="64"/>
      <c r="FF112" s="64"/>
      <c r="FG112" s="64"/>
      <c r="FH112" s="64"/>
      <c r="FI112" s="64"/>
      <c r="FJ112" s="64"/>
      <c r="FK112" s="64"/>
      <c r="FL112" s="64"/>
      <c r="FM112" s="64"/>
      <c r="FN112" s="64"/>
      <c r="FO112" s="64"/>
      <c r="FP112" s="64"/>
      <c r="FQ112" s="64"/>
      <c r="FR112" s="64"/>
      <c r="FS112" s="64"/>
      <c r="FT112" s="64"/>
      <c r="FU112" s="64"/>
      <c r="FV112" s="64"/>
      <c r="FW112" s="64"/>
      <c r="FX112" s="64"/>
      <c r="FY112" s="64"/>
      <c r="FZ112" s="64"/>
      <c r="GA112" s="64"/>
      <c r="GB112" s="64"/>
      <c r="GC112" s="64"/>
      <c r="GD112" s="64"/>
      <c r="GE112" s="64"/>
      <c r="GF112" s="64"/>
      <c r="GG112" s="64"/>
      <c r="GH112" s="64"/>
      <c r="GI112" s="64"/>
      <c r="GJ112" s="64"/>
      <c r="GK112" s="64"/>
      <c r="GL112" s="64"/>
      <c r="GM112" s="64"/>
      <c r="GN112" s="64"/>
      <c r="GO112" s="64"/>
      <c r="GP112" s="64"/>
      <c r="GQ112" s="64"/>
      <c r="GR112" s="64"/>
      <c r="GS112" s="64"/>
      <c r="GT112" s="64"/>
      <c r="GU112" s="64"/>
    </row>
    <row r="113" spans="1:203" s="120" customFormat="1" ht="18" customHeight="1" x14ac:dyDescent="0.2">
      <c r="A113" s="121">
        <f t="shared" si="101"/>
        <v>60</v>
      </c>
      <c r="B113" s="166" t="s">
        <v>189</v>
      </c>
      <c r="C113" s="166" t="s">
        <v>189</v>
      </c>
      <c r="D113" s="42" t="s">
        <v>182</v>
      </c>
      <c r="E113" s="163">
        <f>0.33*E111/27</f>
        <v>5.217544444444445</v>
      </c>
      <c r="F113" s="164">
        <v>0.05</v>
      </c>
      <c r="G113" s="163">
        <f t="shared" si="147"/>
        <v>5.4784216666666676</v>
      </c>
      <c r="H113" s="6" t="s">
        <v>142</v>
      </c>
      <c r="I113" s="162">
        <v>0.13500000000000001</v>
      </c>
      <c r="J113" s="3">
        <f t="shared" si="148"/>
        <v>0.73958692500000023</v>
      </c>
      <c r="K113" s="147">
        <v>58.68</v>
      </c>
      <c r="L113" s="147">
        <f t="shared" si="149"/>
        <v>43.398960759000012</v>
      </c>
      <c r="M113" s="147">
        <v>18.900000000000002</v>
      </c>
      <c r="N113" s="148">
        <f t="shared" si="150"/>
        <v>103.54216950000003</v>
      </c>
      <c r="O113" s="165">
        <f t="shared" si="151"/>
        <v>146.94113025900003</v>
      </c>
      <c r="P113" s="123"/>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c r="DA113" s="64"/>
      <c r="DB113" s="64"/>
      <c r="DC113" s="64"/>
      <c r="DD113" s="64"/>
      <c r="DE113" s="64"/>
      <c r="DF113" s="64"/>
      <c r="DG113" s="64"/>
      <c r="DH113" s="64"/>
      <c r="DI113" s="64"/>
      <c r="DJ113" s="64"/>
      <c r="DK113" s="64"/>
      <c r="DL113" s="64"/>
      <c r="DM113" s="64"/>
      <c r="DN113" s="64"/>
      <c r="DO113" s="64"/>
      <c r="DP113" s="64"/>
      <c r="DQ113" s="64"/>
      <c r="DR113" s="64"/>
      <c r="DS113" s="64"/>
      <c r="DT113" s="64"/>
      <c r="DU113" s="64"/>
      <c r="DV113" s="64"/>
      <c r="DW113" s="64"/>
      <c r="DX113" s="64"/>
      <c r="DY113" s="64"/>
      <c r="DZ113" s="64"/>
      <c r="EA113" s="64"/>
      <c r="EB113" s="64"/>
      <c r="EC113" s="64"/>
      <c r="ED113" s="64"/>
      <c r="EE113" s="64"/>
      <c r="EF113" s="64"/>
      <c r="EG113" s="64"/>
      <c r="EH113" s="64"/>
      <c r="EI113" s="64"/>
      <c r="EJ113" s="64"/>
      <c r="EK113" s="64"/>
      <c r="EL113" s="64"/>
      <c r="EM113" s="64"/>
      <c r="EN113" s="64"/>
      <c r="EO113" s="64"/>
      <c r="EP113" s="64"/>
      <c r="EQ113" s="64"/>
      <c r="ER113" s="64"/>
      <c r="ES113" s="64"/>
      <c r="ET113" s="64"/>
      <c r="EU113" s="64"/>
      <c r="EV113" s="64"/>
      <c r="EW113" s="64"/>
      <c r="EX113" s="64"/>
      <c r="EY113" s="64"/>
      <c r="EZ113" s="64"/>
      <c r="FA113" s="64"/>
      <c r="FB113" s="64"/>
      <c r="FC113" s="64"/>
      <c r="FD113" s="64"/>
      <c r="FE113" s="64"/>
      <c r="FF113" s="64"/>
      <c r="FG113" s="64"/>
      <c r="FH113" s="64"/>
      <c r="FI113" s="64"/>
      <c r="FJ113" s="64"/>
      <c r="FK113" s="64"/>
      <c r="FL113" s="64"/>
      <c r="FM113" s="64"/>
      <c r="FN113" s="64"/>
      <c r="FO113" s="64"/>
      <c r="FP113" s="64"/>
      <c r="FQ113" s="64"/>
      <c r="FR113" s="64"/>
      <c r="FS113" s="64"/>
      <c r="FT113" s="64"/>
      <c r="FU113" s="64"/>
      <c r="FV113" s="64"/>
      <c r="FW113" s="64"/>
      <c r="FX113" s="64"/>
      <c r="FY113" s="64"/>
      <c r="FZ113" s="64"/>
      <c r="GA113" s="64"/>
      <c r="GB113" s="64"/>
      <c r="GC113" s="64"/>
      <c r="GD113" s="64"/>
      <c r="GE113" s="64"/>
      <c r="GF113" s="64"/>
      <c r="GG113" s="64"/>
      <c r="GH113" s="64"/>
      <c r="GI113" s="64"/>
      <c r="GJ113" s="64"/>
      <c r="GK113" s="64"/>
      <c r="GL113" s="64"/>
      <c r="GM113" s="64"/>
      <c r="GN113" s="64"/>
      <c r="GO113" s="64"/>
      <c r="GP113" s="64"/>
      <c r="GQ113" s="64"/>
      <c r="GR113" s="64"/>
      <c r="GS113" s="64"/>
      <c r="GT113" s="64"/>
      <c r="GU113" s="64"/>
    </row>
    <row r="114" spans="1:203" s="120" customFormat="1" ht="31.5" x14ac:dyDescent="0.2">
      <c r="A114" s="121">
        <f t="shared" si="101"/>
        <v>61</v>
      </c>
      <c r="B114" s="166" t="s">
        <v>189</v>
      </c>
      <c r="C114" s="166" t="s">
        <v>189</v>
      </c>
      <c r="D114" s="42" t="s">
        <v>222</v>
      </c>
      <c r="E114" s="163">
        <f>E111</f>
        <v>426.89</v>
      </c>
      <c r="F114" s="164">
        <v>0.05</v>
      </c>
      <c r="G114" s="163">
        <f t="shared" si="147"/>
        <v>448.23449999999997</v>
      </c>
      <c r="H114" s="6" t="s">
        <v>120</v>
      </c>
      <c r="I114" s="162">
        <v>9.0000000000000019E-4</v>
      </c>
      <c r="J114" s="3">
        <f t="shared" si="148"/>
        <v>0.40341105000000005</v>
      </c>
      <c r="K114" s="147">
        <v>58.68</v>
      </c>
      <c r="L114" s="147">
        <f t="shared" si="149"/>
        <v>23.672160414000004</v>
      </c>
      <c r="M114" s="147">
        <v>0.126</v>
      </c>
      <c r="N114" s="148">
        <f t="shared" si="150"/>
        <v>56.477546999999994</v>
      </c>
      <c r="O114" s="165">
        <f t="shared" si="151"/>
        <v>80.149707414000005</v>
      </c>
      <c r="P114" s="123"/>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row>
    <row r="115" spans="1:203" s="120" customFormat="1" ht="18" customHeight="1" x14ac:dyDescent="0.2">
      <c r="A115" s="121">
        <f t="shared" si="101"/>
        <v>62</v>
      </c>
      <c r="B115" s="166" t="s">
        <v>189</v>
      </c>
      <c r="C115" s="166" t="s">
        <v>189</v>
      </c>
      <c r="D115" s="42" t="s">
        <v>131</v>
      </c>
      <c r="E115" s="163">
        <f>E111/5</f>
        <v>85.378</v>
      </c>
      <c r="F115" s="164">
        <v>0.05</v>
      </c>
      <c r="G115" s="163">
        <f t="shared" si="147"/>
        <v>89.646900000000002</v>
      </c>
      <c r="H115" s="6" t="s">
        <v>109</v>
      </c>
      <c r="I115" s="162">
        <v>1.0800000000000001E-2</v>
      </c>
      <c r="J115" s="3">
        <f t="shared" si="148"/>
        <v>0.96818652000000005</v>
      </c>
      <c r="K115" s="147">
        <v>58.68</v>
      </c>
      <c r="L115" s="147">
        <f t="shared" si="149"/>
        <v>56.813184993600004</v>
      </c>
      <c r="M115" s="147">
        <v>1.512</v>
      </c>
      <c r="N115" s="148">
        <f t="shared" si="150"/>
        <v>135.5461128</v>
      </c>
      <c r="O115" s="165">
        <f t="shared" si="151"/>
        <v>192.35929779360001</v>
      </c>
      <c r="P115" s="123"/>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row>
    <row r="116" spans="1:203" s="120" customFormat="1" ht="18" customHeight="1" x14ac:dyDescent="0.2">
      <c r="A116" s="121">
        <f t="shared" si="101"/>
        <v>63</v>
      </c>
      <c r="B116" s="166" t="s">
        <v>189</v>
      </c>
      <c r="C116" s="166" t="s">
        <v>189</v>
      </c>
      <c r="D116" s="42" t="s">
        <v>183</v>
      </c>
      <c r="E116" s="163">
        <f>50.44*0.42</f>
        <v>21.184799999999999</v>
      </c>
      <c r="F116" s="164">
        <v>0.05</v>
      </c>
      <c r="G116" s="163">
        <f t="shared" si="147"/>
        <v>22.244039999999998</v>
      </c>
      <c r="H116" s="6" t="s">
        <v>120</v>
      </c>
      <c r="I116" s="162">
        <v>2.2500000000000003E-2</v>
      </c>
      <c r="J116" s="3">
        <f t="shared" si="148"/>
        <v>0.50049090000000007</v>
      </c>
      <c r="K116" s="147">
        <v>58.68</v>
      </c>
      <c r="L116" s="147">
        <f t="shared" si="149"/>
        <v>29.368806012000004</v>
      </c>
      <c r="M116" s="147">
        <v>3.1500000000000004</v>
      </c>
      <c r="N116" s="148">
        <f t="shared" si="150"/>
        <v>70.068725999999998</v>
      </c>
      <c r="O116" s="165">
        <f t="shared" si="151"/>
        <v>99.437532012000005</v>
      </c>
      <c r="P116" s="123"/>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row>
    <row r="117" spans="1:203" s="120" customFormat="1" x14ac:dyDescent="0.2">
      <c r="A117" s="121" t="str">
        <f t="shared" si="101"/>
        <v/>
      </c>
      <c r="B117" s="166"/>
      <c r="C117" s="166"/>
      <c r="D117" s="42"/>
      <c r="E117" s="163"/>
      <c r="F117" s="164"/>
      <c r="G117" s="163"/>
      <c r="H117" s="6"/>
      <c r="I117" s="162"/>
      <c r="J117" s="3"/>
      <c r="K117" s="147"/>
      <c r="L117" s="147"/>
      <c r="M117" s="147"/>
      <c r="N117" s="148"/>
      <c r="O117" s="165"/>
      <c r="P117" s="123"/>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c r="DA117" s="64"/>
      <c r="DB117" s="64"/>
      <c r="DC117" s="64"/>
      <c r="DD117" s="64"/>
      <c r="DE117" s="64"/>
      <c r="DF117" s="64"/>
      <c r="DG117" s="64"/>
      <c r="DH117" s="64"/>
      <c r="DI117" s="64"/>
      <c r="DJ117" s="64"/>
      <c r="DK117" s="64"/>
      <c r="DL117" s="64"/>
      <c r="DM117" s="64"/>
      <c r="DN117" s="64"/>
      <c r="DO117" s="64"/>
      <c r="DP117" s="64"/>
      <c r="DQ117" s="64"/>
      <c r="DR117" s="64"/>
      <c r="DS117" s="64"/>
      <c r="DT117" s="64"/>
      <c r="DU117" s="64"/>
      <c r="DV117" s="64"/>
      <c r="DW117" s="64"/>
      <c r="DX117" s="64"/>
      <c r="DY117" s="64"/>
      <c r="DZ117" s="64"/>
      <c r="EA117" s="64"/>
      <c r="EB117" s="64"/>
      <c r="EC117" s="64"/>
      <c r="ED117" s="64"/>
      <c r="EE117" s="64"/>
      <c r="EF117" s="64"/>
      <c r="EG117" s="64"/>
      <c r="EH117" s="64"/>
      <c r="EI117" s="64"/>
      <c r="EJ117" s="64"/>
      <c r="EK117" s="64"/>
      <c r="EL117" s="64"/>
      <c r="EM117" s="64"/>
      <c r="EN117" s="64"/>
      <c r="EO117" s="64"/>
      <c r="EP117" s="64"/>
      <c r="EQ117" s="64"/>
      <c r="ER117" s="64"/>
      <c r="ES117" s="64"/>
      <c r="ET117" s="64"/>
      <c r="EU117" s="64"/>
      <c r="EV117" s="64"/>
      <c r="EW117" s="64"/>
      <c r="EX117" s="64"/>
      <c r="EY117" s="64"/>
      <c r="EZ117" s="64"/>
      <c r="FA117" s="64"/>
      <c r="FB117" s="64"/>
      <c r="FC117" s="64"/>
      <c r="FD117" s="64"/>
      <c r="FE117" s="64"/>
      <c r="FF117" s="64"/>
      <c r="FG117" s="64"/>
      <c r="FH117" s="64"/>
      <c r="FI117" s="64"/>
      <c r="FJ117" s="64"/>
      <c r="FK117" s="64"/>
      <c r="FL117" s="64"/>
      <c r="FM117" s="64"/>
      <c r="FN117" s="64"/>
      <c r="FO117" s="64"/>
      <c r="FP117" s="64"/>
      <c r="FQ117" s="64"/>
      <c r="FR117" s="64"/>
      <c r="FS117" s="64"/>
      <c r="FT117" s="64"/>
      <c r="FU117" s="64"/>
      <c r="FV117" s="64"/>
      <c r="FW117" s="64"/>
      <c r="FX117" s="64"/>
      <c r="FY117" s="64"/>
      <c r="FZ117" s="64"/>
      <c r="GA117" s="64"/>
      <c r="GB117" s="64"/>
      <c r="GC117" s="64"/>
      <c r="GD117" s="64"/>
      <c r="GE117" s="64"/>
      <c r="GF117" s="64"/>
      <c r="GG117" s="64"/>
      <c r="GH117" s="64"/>
      <c r="GI117" s="64"/>
      <c r="GJ117" s="64"/>
      <c r="GK117" s="64"/>
      <c r="GL117" s="64"/>
      <c r="GM117" s="64"/>
      <c r="GN117" s="64"/>
      <c r="GO117" s="64"/>
      <c r="GP117" s="64"/>
      <c r="GQ117" s="64"/>
      <c r="GR117" s="64"/>
      <c r="GS117" s="64"/>
      <c r="GT117" s="64"/>
      <c r="GU117" s="64"/>
    </row>
    <row r="118" spans="1:203" s="120" customFormat="1" ht="18" customHeight="1" x14ac:dyDescent="0.2">
      <c r="A118" s="121">
        <f t="shared" si="101"/>
        <v>64</v>
      </c>
      <c r="B118" s="166" t="s">
        <v>189</v>
      </c>
      <c r="C118" s="166" t="s">
        <v>189</v>
      </c>
      <c r="D118" s="42" t="s">
        <v>185</v>
      </c>
      <c r="E118" s="163">
        <v>965.63</v>
      </c>
      <c r="F118" s="164">
        <v>0.05</v>
      </c>
      <c r="G118" s="163">
        <f t="shared" ref="G118:G123" si="157">E118+(E118*F118)</f>
        <v>1013.9115</v>
      </c>
      <c r="H118" s="6" t="s">
        <v>120</v>
      </c>
      <c r="I118" s="162">
        <v>2.4750000000000005E-2</v>
      </c>
      <c r="J118" s="3">
        <f t="shared" ref="J118:J123" si="158">I118*G118</f>
        <v>25.094309625000005</v>
      </c>
      <c r="K118" s="147">
        <v>58.68</v>
      </c>
      <c r="L118" s="147">
        <f t="shared" ref="L118:L123" si="159">K118*J118</f>
        <v>1472.5340887950003</v>
      </c>
      <c r="M118" s="147">
        <v>3.4649999999999999</v>
      </c>
      <c r="N118" s="148">
        <f t="shared" ref="N118:N123" si="160">M118*G118</f>
        <v>3513.2033474999998</v>
      </c>
      <c r="O118" s="165">
        <f t="shared" ref="O118:O123" si="161">L118+N118</f>
        <v>4985.7374362950004</v>
      </c>
      <c r="P118" s="123"/>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c r="DU118" s="64"/>
      <c r="DV118" s="64"/>
      <c r="DW118" s="64"/>
      <c r="DX118" s="64"/>
      <c r="DY118" s="64"/>
      <c r="DZ118" s="64"/>
      <c r="EA118" s="64"/>
      <c r="EB118" s="64"/>
      <c r="EC118" s="64"/>
      <c r="ED118" s="64"/>
      <c r="EE118" s="64"/>
      <c r="EF118" s="64"/>
      <c r="EG118" s="64"/>
      <c r="EH118" s="64"/>
      <c r="EI118" s="64"/>
      <c r="EJ118" s="64"/>
      <c r="EK118" s="64"/>
      <c r="EL118" s="64"/>
      <c r="EM118" s="64"/>
      <c r="EN118" s="64"/>
      <c r="EO118" s="64"/>
      <c r="EP118" s="64"/>
      <c r="EQ118" s="64"/>
      <c r="ER118" s="64"/>
      <c r="ES118" s="64"/>
      <c r="ET118" s="64"/>
      <c r="EU118" s="64"/>
      <c r="EV118" s="64"/>
      <c r="EW118" s="64"/>
      <c r="EX118" s="64"/>
      <c r="EY118" s="64"/>
      <c r="EZ118" s="64"/>
      <c r="FA118" s="64"/>
      <c r="FB118" s="64"/>
      <c r="FC118" s="64"/>
      <c r="FD118" s="64"/>
      <c r="FE118" s="64"/>
      <c r="FF118" s="64"/>
      <c r="FG118" s="64"/>
      <c r="FH118" s="64"/>
      <c r="FI118" s="64"/>
      <c r="FJ118" s="64"/>
      <c r="FK118" s="64"/>
      <c r="FL118" s="64"/>
      <c r="FM118" s="64"/>
      <c r="FN118" s="64"/>
      <c r="FO118" s="64"/>
      <c r="FP118" s="64"/>
      <c r="FQ118" s="64"/>
      <c r="FR118" s="64"/>
      <c r="FS118" s="64"/>
      <c r="FT118" s="64"/>
      <c r="FU118" s="64"/>
      <c r="FV118" s="64"/>
      <c r="FW118" s="64"/>
      <c r="FX118" s="64"/>
      <c r="FY118" s="64"/>
      <c r="FZ118" s="64"/>
      <c r="GA118" s="64"/>
      <c r="GB118" s="64"/>
      <c r="GC118" s="64"/>
      <c r="GD118" s="64"/>
      <c r="GE118" s="64"/>
      <c r="GF118" s="64"/>
      <c r="GG118" s="64"/>
      <c r="GH118" s="64"/>
      <c r="GI118" s="64"/>
      <c r="GJ118" s="64"/>
      <c r="GK118" s="64"/>
      <c r="GL118" s="64"/>
      <c r="GM118" s="64"/>
      <c r="GN118" s="64"/>
      <c r="GO118" s="64"/>
      <c r="GP118" s="64"/>
      <c r="GQ118" s="64"/>
      <c r="GR118" s="64"/>
      <c r="GS118" s="64"/>
      <c r="GT118" s="64"/>
      <c r="GU118" s="64"/>
    </row>
    <row r="119" spans="1:203" s="120" customFormat="1" ht="18" customHeight="1" x14ac:dyDescent="0.2">
      <c r="A119" s="121">
        <f t="shared" si="101"/>
        <v>65</v>
      </c>
      <c r="B119" s="166" t="s">
        <v>189</v>
      </c>
      <c r="C119" s="166" t="s">
        <v>189</v>
      </c>
      <c r="D119" s="42" t="s">
        <v>181</v>
      </c>
      <c r="E119" s="163">
        <f>E118</f>
        <v>965.63</v>
      </c>
      <c r="F119" s="164">
        <v>0.05</v>
      </c>
      <c r="G119" s="163">
        <f t="shared" si="157"/>
        <v>1013.9115</v>
      </c>
      <c r="H119" s="6" t="s">
        <v>120</v>
      </c>
      <c r="I119" s="162">
        <v>1.2375000000000002E-2</v>
      </c>
      <c r="J119" s="3">
        <f t="shared" si="158"/>
        <v>12.547154812500002</v>
      </c>
      <c r="K119" s="147">
        <v>58.68</v>
      </c>
      <c r="L119" s="147">
        <f t="shared" si="159"/>
        <v>736.26704439750017</v>
      </c>
      <c r="M119" s="147">
        <v>1.7324999999999999</v>
      </c>
      <c r="N119" s="148">
        <f t="shared" si="160"/>
        <v>1756.6016737499999</v>
      </c>
      <c r="O119" s="165">
        <f t="shared" si="161"/>
        <v>2492.8687181475002</v>
      </c>
      <c r="P119" s="123"/>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c r="GH119" s="64"/>
      <c r="GI119" s="64"/>
      <c r="GJ119" s="64"/>
      <c r="GK119" s="64"/>
      <c r="GL119" s="64"/>
      <c r="GM119" s="64"/>
      <c r="GN119" s="64"/>
      <c r="GO119" s="64"/>
      <c r="GP119" s="64"/>
      <c r="GQ119" s="64"/>
      <c r="GR119" s="64"/>
      <c r="GS119" s="64"/>
      <c r="GT119" s="64"/>
      <c r="GU119" s="64"/>
    </row>
    <row r="120" spans="1:203" s="120" customFormat="1" ht="18" customHeight="1" x14ac:dyDescent="0.2">
      <c r="A120" s="121">
        <f t="shared" si="101"/>
        <v>66</v>
      </c>
      <c r="B120" s="166" t="s">
        <v>189</v>
      </c>
      <c r="C120" s="166" t="s">
        <v>189</v>
      </c>
      <c r="D120" s="42" t="s">
        <v>182</v>
      </c>
      <c r="E120" s="163">
        <f>0.33*E118/27</f>
        <v>11.802144444444446</v>
      </c>
      <c r="F120" s="164">
        <v>0.05</v>
      </c>
      <c r="G120" s="163">
        <f t="shared" si="157"/>
        <v>12.392251666666668</v>
      </c>
      <c r="H120" s="6" t="s">
        <v>142</v>
      </c>
      <c r="I120" s="162">
        <v>0.13500000000000001</v>
      </c>
      <c r="J120" s="3">
        <f t="shared" si="158"/>
        <v>1.6729539750000004</v>
      </c>
      <c r="K120" s="147">
        <v>58.68</v>
      </c>
      <c r="L120" s="147">
        <f t="shared" si="159"/>
        <v>98.168939253000019</v>
      </c>
      <c r="M120" s="147">
        <v>18.900000000000002</v>
      </c>
      <c r="N120" s="148">
        <f t="shared" si="160"/>
        <v>234.21355650000007</v>
      </c>
      <c r="O120" s="165">
        <f t="shared" si="161"/>
        <v>332.38249575300006</v>
      </c>
      <c r="P120" s="123"/>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4"/>
      <c r="EC120" s="64"/>
      <c r="ED120" s="64"/>
      <c r="EE120" s="64"/>
      <c r="EF120" s="64"/>
      <c r="EG120" s="64"/>
      <c r="EH120" s="64"/>
      <c r="EI120" s="64"/>
      <c r="EJ120" s="64"/>
      <c r="EK120" s="64"/>
      <c r="EL120" s="64"/>
      <c r="EM120" s="64"/>
      <c r="EN120" s="64"/>
      <c r="EO120" s="64"/>
      <c r="EP120" s="64"/>
      <c r="EQ120" s="64"/>
      <c r="ER120" s="64"/>
      <c r="ES120" s="64"/>
      <c r="ET120" s="64"/>
      <c r="EU120" s="64"/>
      <c r="EV120" s="64"/>
      <c r="EW120" s="64"/>
      <c r="EX120" s="64"/>
      <c r="EY120" s="64"/>
      <c r="EZ120" s="64"/>
      <c r="FA120" s="64"/>
      <c r="FB120" s="64"/>
      <c r="FC120" s="64"/>
      <c r="FD120" s="64"/>
      <c r="FE120" s="64"/>
      <c r="FF120" s="64"/>
      <c r="FG120" s="64"/>
      <c r="FH120" s="64"/>
      <c r="FI120" s="64"/>
      <c r="FJ120" s="64"/>
      <c r="FK120" s="64"/>
      <c r="FL120" s="64"/>
      <c r="FM120" s="64"/>
      <c r="FN120" s="64"/>
      <c r="FO120" s="64"/>
      <c r="FP120" s="64"/>
      <c r="FQ120" s="64"/>
      <c r="FR120" s="64"/>
      <c r="FS120" s="64"/>
      <c r="FT120" s="64"/>
      <c r="FU120" s="64"/>
      <c r="FV120" s="64"/>
      <c r="FW120" s="64"/>
      <c r="FX120" s="64"/>
      <c r="FY120" s="64"/>
      <c r="FZ120" s="64"/>
      <c r="GA120" s="64"/>
      <c r="GB120" s="64"/>
      <c r="GC120" s="64"/>
      <c r="GD120" s="64"/>
      <c r="GE120" s="64"/>
      <c r="GF120" s="64"/>
      <c r="GG120" s="64"/>
      <c r="GH120" s="64"/>
      <c r="GI120" s="64"/>
      <c r="GJ120" s="64"/>
      <c r="GK120" s="64"/>
      <c r="GL120" s="64"/>
      <c r="GM120" s="64"/>
      <c r="GN120" s="64"/>
      <c r="GO120" s="64"/>
      <c r="GP120" s="64"/>
      <c r="GQ120" s="64"/>
      <c r="GR120" s="64"/>
      <c r="GS120" s="64"/>
      <c r="GT120" s="64"/>
      <c r="GU120" s="64"/>
    </row>
    <row r="121" spans="1:203" s="120" customFormat="1" ht="31.5" x14ac:dyDescent="0.2">
      <c r="A121" s="121">
        <f t="shared" si="101"/>
        <v>67</v>
      </c>
      <c r="B121" s="166" t="s">
        <v>189</v>
      </c>
      <c r="C121" s="166" t="s">
        <v>189</v>
      </c>
      <c r="D121" s="42" t="s">
        <v>222</v>
      </c>
      <c r="E121" s="163">
        <f>E118</f>
        <v>965.63</v>
      </c>
      <c r="F121" s="164">
        <v>0.05</v>
      </c>
      <c r="G121" s="163">
        <f t="shared" si="157"/>
        <v>1013.9115</v>
      </c>
      <c r="H121" s="6" t="s">
        <v>120</v>
      </c>
      <c r="I121" s="162">
        <v>9.0000000000000019E-4</v>
      </c>
      <c r="J121" s="3">
        <f t="shared" si="158"/>
        <v>0.9125203500000002</v>
      </c>
      <c r="K121" s="147">
        <v>58.68</v>
      </c>
      <c r="L121" s="147">
        <f t="shared" si="159"/>
        <v>53.546694138000014</v>
      </c>
      <c r="M121" s="147">
        <v>0.126</v>
      </c>
      <c r="N121" s="148">
        <f t="shared" si="160"/>
        <v>127.75284900000001</v>
      </c>
      <c r="O121" s="165">
        <f t="shared" si="161"/>
        <v>181.29954313800002</v>
      </c>
      <c r="P121" s="123"/>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c r="GH121" s="64"/>
      <c r="GI121" s="64"/>
      <c r="GJ121" s="64"/>
      <c r="GK121" s="64"/>
      <c r="GL121" s="64"/>
      <c r="GM121" s="64"/>
      <c r="GN121" s="64"/>
      <c r="GO121" s="64"/>
      <c r="GP121" s="64"/>
      <c r="GQ121" s="64"/>
      <c r="GR121" s="64"/>
      <c r="GS121" s="64"/>
      <c r="GT121" s="64"/>
      <c r="GU121" s="64"/>
    </row>
    <row r="122" spans="1:203" s="120" customFormat="1" ht="18" customHeight="1" x14ac:dyDescent="0.2">
      <c r="A122" s="121">
        <f t="shared" si="101"/>
        <v>68</v>
      </c>
      <c r="B122" s="166" t="s">
        <v>189</v>
      </c>
      <c r="C122" s="166" t="s">
        <v>189</v>
      </c>
      <c r="D122" s="42" t="s">
        <v>131</v>
      </c>
      <c r="E122" s="163">
        <f>E118/5</f>
        <v>193.126</v>
      </c>
      <c r="F122" s="164">
        <v>0.05</v>
      </c>
      <c r="G122" s="163">
        <f t="shared" si="157"/>
        <v>202.78230000000002</v>
      </c>
      <c r="H122" s="6" t="s">
        <v>109</v>
      </c>
      <c r="I122" s="162">
        <v>1.0800000000000001E-2</v>
      </c>
      <c r="J122" s="3">
        <f t="shared" si="158"/>
        <v>2.1900488400000002</v>
      </c>
      <c r="K122" s="147">
        <v>58.68</v>
      </c>
      <c r="L122" s="147">
        <f t="shared" si="159"/>
        <v>128.5120659312</v>
      </c>
      <c r="M122" s="147">
        <v>1.512</v>
      </c>
      <c r="N122" s="148">
        <f t="shared" si="160"/>
        <v>306.60683760000001</v>
      </c>
      <c r="O122" s="165">
        <f t="shared" si="161"/>
        <v>435.11890353119998</v>
      </c>
      <c r="P122" s="123"/>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4"/>
      <c r="DE122" s="64"/>
      <c r="DF122" s="64"/>
      <c r="DG122" s="64"/>
      <c r="DH122" s="64"/>
      <c r="DI122" s="64"/>
      <c r="DJ122" s="64"/>
      <c r="DK122" s="64"/>
      <c r="DL122" s="64"/>
      <c r="DM122" s="64"/>
      <c r="DN122" s="64"/>
      <c r="DO122" s="64"/>
      <c r="DP122" s="64"/>
      <c r="DQ122" s="64"/>
      <c r="DR122" s="64"/>
      <c r="DS122" s="64"/>
      <c r="DT122" s="64"/>
      <c r="DU122" s="64"/>
      <c r="DV122" s="64"/>
      <c r="DW122" s="64"/>
      <c r="DX122" s="64"/>
      <c r="DY122" s="64"/>
      <c r="DZ122" s="64"/>
      <c r="EA122" s="64"/>
      <c r="EB122" s="64"/>
      <c r="EC122" s="64"/>
      <c r="ED122" s="64"/>
      <c r="EE122" s="64"/>
      <c r="EF122" s="64"/>
      <c r="EG122" s="64"/>
      <c r="EH122" s="64"/>
      <c r="EI122" s="64"/>
      <c r="EJ122" s="64"/>
      <c r="EK122" s="64"/>
      <c r="EL122" s="64"/>
      <c r="EM122" s="64"/>
      <c r="EN122" s="64"/>
      <c r="EO122" s="64"/>
      <c r="EP122" s="64"/>
      <c r="EQ122" s="64"/>
      <c r="ER122" s="64"/>
      <c r="ES122" s="64"/>
      <c r="ET122" s="64"/>
      <c r="EU122" s="64"/>
      <c r="EV122" s="64"/>
      <c r="EW122" s="64"/>
      <c r="EX122" s="64"/>
      <c r="EY122" s="64"/>
      <c r="EZ122" s="64"/>
      <c r="FA122" s="64"/>
      <c r="FB122" s="64"/>
      <c r="FC122" s="64"/>
      <c r="FD122" s="64"/>
      <c r="FE122" s="64"/>
      <c r="FF122" s="64"/>
      <c r="FG122" s="64"/>
      <c r="FH122" s="64"/>
      <c r="FI122" s="64"/>
      <c r="FJ122" s="64"/>
      <c r="FK122" s="64"/>
      <c r="FL122" s="64"/>
      <c r="FM122" s="64"/>
      <c r="FN122" s="64"/>
      <c r="FO122" s="64"/>
      <c r="FP122" s="64"/>
      <c r="FQ122" s="64"/>
      <c r="FR122" s="64"/>
      <c r="FS122" s="64"/>
      <c r="FT122" s="64"/>
      <c r="FU122" s="64"/>
      <c r="FV122" s="64"/>
      <c r="FW122" s="64"/>
      <c r="FX122" s="64"/>
      <c r="FY122" s="64"/>
      <c r="FZ122" s="64"/>
      <c r="GA122" s="64"/>
      <c r="GB122" s="64"/>
      <c r="GC122" s="64"/>
      <c r="GD122" s="64"/>
      <c r="GE122" s="64"/>
      <c r="GF122" s="64"/>
      <c r="GG122" s="64"/>
      <c r="GH122" s="64"/>
      <c r="GI122" s="64"/>
      <c r="GJ122" s="64"/>
      <c r="GK122" s="64"/>
      <c r="GL122" s="64"/>
      <c r="GM122" s="64"/>
      <c r="GN122" s="64"/>
      <c r="GO122" s="64"/>
      <c r="GP122" s="64"/>
      <c r="GQ122" s="64"/>
      <c r="GR122" s="64"/>
      <c r="GS122" s="64"/>
      <c r="GT122" s="64"/>
      <c r="GU122" s="64"/>
    </row>
    <row r="123" spans="1:203" s="120" customFormat="1" ht="18" customHeight="1" x14ac:dyDescent="0.2">
      <c r="A123" s="121">
        <f t="shared" si="101"/>
        <v>69</v>
      </c>
      <c r="B123" s="166" t="s">
        <v>189</v>
      </c>
      <c r="C123" s="166" t="s">
        <v>189</v>
      </c>
      <c r="D123" s="42" t="s">
        <v>186</v>
      </c>
      <c r="E123" s="163">
        <f>121.14*0.42</f>
        <v>50.878799999999998</v>
      </c>
      <c r="F123" s="164">
        <v>0.05</v>
      </c>
      <c r="G123" s="163">
        <f t="shared" si="157"/>
        <v>53.422739999999997</v>
      </c>
      <c r="H123" s="6" t="s">
        <v>120</v>
      </c>
      <c r="I123" s="162">
        <v>2.2500000000000003E-2</v>
      </c>
      <c r="J123" s="3">
        <f t="shared" si="158"/>
        <v>1.20201165</v>
      </c>
      <c r="K123" s="147">
        <v>58.68</v>
      </c>
      <c r="L123" s="147">
        <f t="shared" si="159"/>
        <v>70.534043621999999</v>
      </c>
      <c r="M123" s="147">
        <v>3.1500000000000004</v>
      </c>
      <c r="N123" s="148">
        <f t="shared" si="160"/>
        <v>168.281631</v>
      </c>
      <c r="O123" s="165">
        <f t="shared" si="161"/>
        <v>238.81567462200002</v>
      </c>
      <c r="P123" s="123"/>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c r="GH123" s="64"/>
      <c r="GI123" s="64"/>
      <c r="GJ123" s="64"/>
      <c r="GK123" s="64"/>
      <c r="GL123" s="64"/>
      <c r="GM123" s="64"/>
      <c r="GN123" s="64"/>
      <c r="GO123" s="64"/>
      <c r="GP123" s="64"/>
      <c r="GQ123" s="64"/>
      <c r="GR123" s="64"/>
      <c r="GS123" s="64"/>
      <c r="GT123" s="64"/>
      <c r="GU123" s="64"/>
    </row>
    <row r="124" spans="1:203" s="120" customFormat="1" x14ac:dyDescent="0.2">
      <c r="A124" s="121" t="str">
        <f t="shared" si="101"/>
        <v/>
      </c>
      <c r="B124" s="166"/>
      <c r="C124" s="166"/>
      <c r="D124" s="42"/>
      <c r="E124" s="163"/>
      <c r="F124" s="164"/>
      <c r="G124" s="163"/>
      <c r="H124" s="6"/>
      <c r="I124" s="162"/>
      <c r="J124" s="3"/>
      <c r="K124" s="147"/>
      <c r="L124" s="147"/>
      <c r="M124" s="147"/>
      <c r="N124" s="148"/>
      <c r="O124" s="165"/>
      <c r="P124" s="123"/>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row>
    <row r="125" spans="1:203" s="120" customFormat="1" ht="18" customHeight="1" x14ac:dyDescent="0.2">
      <c r="A125" s="121">
        <f t="shared" si="101"/>
        <v>70</v>
      </c>
      <c r="B125" s="166" t="s">
        <v>189</v>
      </c>
      <c r="C125" s="166" t="s">
        <v>189</v>
      </c>
      <c r="D125" s="42" t="s">
        <v>187</v>
      </c>
      <c r="E125" s="163">
        <v>111.55</v>
      </c>
      <c r="F125" s="164">
        <v>0.05</v>
      </c>
      <c r="G125" s="163">
        <f t="shared" ref="G125:G130" si="162">E125+(E125*F125)</f>
        <v>117.1275</v>
      </c>
      <c r="H125" s="6" t="s">
        <v>120</v>
      </c>
      <c r="I125" s="162">
        <v>2.0250000000000001E-2</v>
      </c>
      <c r="J125" s="3">
        <f t="shared" ref="J125:J130" si="163">I125*G125</f>
        <v>2.3718318749999998</v>
      </c>
      <c r="K125" s="147">
        <v>58.68</v>
      </c>
      <c r="L125" s="147">
        <f t="shared" ref="L125:L130" si="164">K125*J125</f>
        <v>139.17909442499999</v>
      </c>
      <c r="M125" s="147">
        <v>2.8350000000000004</v>
      </c>
      <c r="N125" s="148">
        <f t="shared" ref="N125:N130" si="165">M125*G125</f>
        <v>332.05646250000007</v>
      </c>
      <c r="O125" s="165">
        <f t="shared" ref="O125:O130" si="166">L125+N125</f>
        <v>471.23555692500008</v>
      </c>
      <c r="P125" s="123"/>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c r="DH125" s="64"/>
      <c r="DI125" s="64"/>
      <c r="DJ125" s="64"/>
      <c r="DK125" s="64"/>
      <c r="DL125" s="64"/>
      <c r="DM125" s="64"/>
      <c r="DN125" s="64"/>
      <c r="DO125" s="64"/>
      <c r="DP125" s="64"/>
      <c r="DQ125" s="64"/>
      <c r="DR125" s="64"/>
      <c r="DS125" s="64"/>
      <c r="DT125" s="64"/>
      <c r="DU125" s="64"/>
      <c r="DV125" s="64"/>
      <c r="DW125" s="64"/>
      <c r="DX125" s="64"/>
      <c r="DY125" s="64"/>
      <c r="DZ125" s="64"/>
      <c r="EA125" s="64"/>
      <c r="EB125" s="64"/>
      <c r="EC125" s="64"/>
      <c r="ED125" s="64"/>
      <c r="EE125" s="64"/>
      <c r="EF125" s="64"/>
      <c r="EG125" s="64"/>
      <c r="EH125" s="64"/>
      <c r="EI125" s="64"/>
      <c r="EJ125" s="64"/>
      <c r="EK125" s="64"/>
      <c r="EL125" s="64"/>
      <c r="EM125" s="64"/>
      <c r="EN125" s="64"/>
      <c r="EO125" s="64"/>
      <c r="EP125" s="64"/>
      <c r="EQ125" s="64"/>
      <c r="ER125" s="64"/>
      <c r="ES125" s="64"/>
      <c r="ET125" s="64"/>
      <c r="EU125" s="64"/>
      <c r="EV125" s="64"/>
      <c r="EW125" s="64"/>
      <c r="EX125" s="64"/>
      <c r="EY125" s="64"/>
      <c r="EZ125" s="64"/>
      <c r="FA125" s="64"/>
      <c r="FB125" s="64"/>
      <c r="FC125" s="64"/>
      <c r="FD125" s="64"/>
      <c r="FE125" s="64"/>
      <c r="FF125" s="64"/>
      <c r="FG125" s="64"/>
      <c r="FH125" s="64"/>
      <c r="FI125" s="64"/>
      <c r="FJ125" s="64"/>
      <c r="FK125" s="64"/>
      <c r="FL125" s="64"/>
      <c r="FM125" s="64"/>
      <c r="FN125" s="64"/>
      <c r="FO125" s="64"/>
      <c r="FP125" s="64"/>
      <c r="FQ125" s="64"/>
      <c r="FR125" s="64"/>
      <c r="FS125" s="64"/>
      <c r="FT125" s="64"/>
      <c r="FU125" s="64"/>
      <c r="FV125" s="64"/>
      <c r="FW125" s="64"/>
      <c r="FX125" s="64"/>
      <c r="FY125" s="64"/>
      <c r="FZ125" s="64"/>
      <c r="GA125" s="64"/>
      <c r="GB125" s="64"/>
      <c r="GC125" s="64"/>
      <c r="GD125" s="64"/>
      <c r="GE125" s="64"/>
      <c r="GF125" s="64"/>
      <c r="GG125" s="64"/>
      <c r="GH125" s="64"/>
      <c r="GI125" s="64"/>
      <c r="GJ125" s="64"/>
      <c r="GK125" s="64"/>
      <c r="GL125" s="64"/>
      <c r="GM125" s="64"/>
      <c r="GN125" s="64"/>
      <c r="GO125" s="64"/>
      <c r="GP125" s="64"/>
      <c r="GQ125" s="64"/>
      <c r="GR125" s="64"/>
      <c r="GS125" s="64"/>
      <c r="GT125" s="64"/>
      <c r="GU125" s="64"/>
    </row>
    <row r="126" spans="1:203" s="120" customFormat="1" ht="18" customHeight="1" x14ac:dyDescent="0.2">
      <c r="A126" s="121">
        <f t="shared" si="101"/>
        <v>71</v>
      </c>
      <c r="B126" s="166" t="s">
        <v>189</v>
      </c>
      <c r="C126" s="166" t="s">
        <v>189</v>
      </c>
      <c r="D126" s="42" t="s">
        <v>181</v>
      </c>
      <c r="E126" s="163">
        <f>E125</f>
        <v>111.55</v>
      </c>
      <c r="F126" s="164">
        <v>0.05</v>
      </c>
      <c r="G126" s="163">
        <f t="shared" si="162"/>
        <v>117.1275</v>
      </c>
      <c r="H126" s="6" t="s">
        <v>120</v>
      </c>
      <c r="I126" s="162">
        <v>1.2375000000000002E-2</v>
      </c>
      <c r="J126" s="3">
        <f t="shared" si="163"/>
        <v>1.4494528125000004</v>
      </c>
      <c r="K126" s="147">
        <v>58.68</v>
      </c>
      <c r="L126" s="147">
        <f t="shared" si="164"/>
        <v>85.053891037500023</v>
      </c>
      <c r="M126" s="147">
        <v>1.7324999999999999</v>
      </c>
      <c r="N126" s="148">
        <f t="shared" si="165"/>
        <v>202.92339374999997</v>
      </c>
      <c r="O126" s="165">
        <f t="shared" si="166"/>
        <v>287.97728478750003</v>
      </c>
      <c r="P126" s="123"/>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c r="CY126" s="64"/>
      <c r="CZ126" s="64"/>
      <c r="DA126" s="64"/>
      <c r="DB126" s="64"/>
      <c r="DC126" s="64"/>
      <c r="DD126" s="64"/>
      <c r="DE126" s="64"/>
      <c r="DF126" s="64"/>
      <c r="DG126" s="64"/>
      <c r="DH126" s="64"/>
      <c r="DI126" s="64"/>
      <c r="DJ126" s="64"/>
      <c r="DK126" s="64"/>
      <c r="DL126" s="64"/>
      <c r="DM126" s="64"/>
      <c r="DN126" s="64"/>
      <c r="DO126" s="64"/>
      <c r="DP126" s="64"/>
      <c r="DQ126" s="64"/>
      <c r="DR126" s="64"/>
      <c r="DS126" s="64"/>
      <c r="DT126" s="64"/>
      <c r="DU126" s="64"/>
      <c r="DV126" s="64"/>
      <c r="DW126" s="64"/>
      <c r="DX126" s="64"/>
      <c r="DY126" s="64"/>
      <c r="DZ126" s="64"/>
      <c r="EA126" s="64"/>
      <c r="EB126" s="64"/>
      <c r="EC126" s="64"/>
      <c r="ED126" s="64"/>
      <c r="EE126" s="64"/>
      <c r="EF126" s="64"/>
      <c r="EG126" s="64"/>
      <c r="EH126" s="64"/>
      <c r="EI126" s="64"/>
      <c r="EJ126" s="64"/>
      <c r="EK126" s="64"/>
      <c r="EL126" s="64"/>
      <c r="EM126" s="64"/>
      <c r="EN126" s="64"/>
      <c r="EO126" s="64"/>
      <c r="EP126" s="64"/>
      <c r="EQ126" s="64"/>
      <c r="ER126" s="64"/>
      <c r="ES126" s="64"/>
      <c r="ET126" s="64"/>
      <c r="EU126" s="64"/>
      <c r="EV126" s="64"/>
      <c r="EW126" s="64"/>
      <c r="EX126" s="64"/>
      <c r="EY126" s="64"/>
      <c r="EZ126" s="64"/>
      <c r="FA126" s="64"/>
      <c r="FB126" s="64"/>
      <c r="FC126" s="64"/>
      <c r="FD126" s="64"/>
      <c r="FE126" s="64"/>
      <c r="FF126" s="64"/>
      <c r="FG126" s="64"/>
      <c r="FH126" s="64"/>
      <c r="FI126" s="64"/>
      <c r="FJ126" s="64"/>
      <c r="FK126" s="64"/>
      <c r="FL126" s="64"/>
      <c r="FM126" s="64"/>
      <c r="FN126" s="64"/>
      <c r="FO126" s="64"/>
      <c r="FP126" s="64"/>
      <c r="FQ126" s="64"/>
      <c r="FR126" s="64"/>
      <c r="FS126" s="64"/>
      <c r="FT126" s="64"/>
      <c r="FU126" s="64"/>
      <c r="FV126" s="64"/>
      <c r="FW126" s="64"/>
      <c r="FX126" s="64"/>
      <c r="FY126" s="64"/>
      <c r="FZ126" s="64"/>
      <c r="GA126" s="64"/>
      <c r="GB126" s="64"/>
      <c r="GC126" s="64"/>
      <c r="GD126" s="64"/>
      <c r="GE126" s="64"/>
      <c r="GF126" s="64"/>
      <c r="GG126" s="64"/>
      <c r="GH126" s="64"/>
      <c r="GI126" s="64"/>
      <c r="GJ126" s="64"/>
      <c r="GK126" s="64"/>
      <c r="GL126" s="64"/>
      <c r="GM126" s="64"/>
      <c r="GN126" s="64"/>
      <c r="GO126" s="64"/>
      <c r="GP126" s="64"/>
      <c r="GQ126" s="64"/>
      <c r="GR126" s="64"/>
      <c r="GS126" s="64"/>
      <c r="GT126" s="64"/>
      <c r="GU126" s="64"/>
    </row>
    <row r="127" spans="1:203" s="120" customFormat="1" ht="18" customHeight="1" x14ac:dyDescent="0.2">
      <c r="A127" s="121">
        <f t="shared" si="101"/>
        <v>72</v>
      </c>
      <c r="B127" s="166" t="s">
        <v>189</v>
      </c>
      <c r="C127" s="166" t="s">
        <v>189</v>
      </c>
      <c r="D127" s="42" t="s">
        <v>182</v>
      </c>
      <c r="E127" s="163">
        <f>0.33*E125/27</f>
        <v>1.363388888888889</v>
      </c>
      <c r="F127" s="164">
        <v>0.05</v>
      </c>
      <c r="G127" s="163">
        <f t="shared" si="162"/>
        <v>1.4315583333333335</v>
      </c>
      <c r="H127" s="6" t="s">
        <v>142</v>
      </c>
      <c r="I127" s="162">
        <v>0.13500000000000001</v>
      </c>
      <c r="J127" s="3">
        <f t="shared" si="163"/>
        <v>0.19326037500000004</v>
      </c>
      <c r="K127" s="147">
        <v>58.68</v>
      </c>
      <c r="L127" s="147">
        <f t="shared" si="164"/>
        <v>11.340518805000002</v>
      </c>
      <c r="M127" s="147">
        <v>18.900000000000002</v>
      </c>
      <c r="N127" s="148">
        <f t="shared" si="165"/>
        <v>27.056452500000006</v>
      </c>
      <c r="O127" s="165">
        <f t="shared" si="166"/>
        <v>38.396971305000008</v>
      </c>
      <c r="P127" s="123"/>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row>
    <row r="128" spans="1:203" s="120" customFormat="1" ht="31.5" x14ac:dyDescent="0.2">
      <c r="A128" s="121">
        <f t="shared" si="101"/>
        <v>73</v>
      </c>
      <c r="B128" s="166" t="s">
        <v>189</v>
      </c>
      <c r="C128" s="166" t="s">
        <v>189</v>
      </c>
      <c r="D128" s="42" t="s">
        <v>222</v>
      </c>
      <c r="E128" s="163">
        <f>E125</f>
        <v>111.55</v>
      </c>
      <c r="F128" s="164">
        <v>0.05</v>
      </c>
      <c r="G128" s="163">
        <f t="shared" si="162"/>
        <v>117.1275</v>
      </c>
      <c r="H128" s="6" t="s">
        <v>120</v>
      </c>
      <c r="I128" s="162">
        <v>9.0000000000000019E-4</v>
      </c>
      <c r="J128" s="3">
        <f t="shared" si="163"/>
        <v>0.10541475000000002</v>
      </c>
      <c r="K128" s="147">
        <v>58.68</v>
      </c>
      <c r="L128" s="147">
        <f t="shared" si="164"/>
        <v>6.1857375300000008</v>
      </c>
      <c r="M128" s="147">
        <v>0.126</v>
      </c>
      <c r="N128" s="148">
        <f t="shared" si="165"/>
        <v>14.758065</v>
      </c>
      <c r="O128" s="165">
        <f t="shared" si="166"/>
        <v>20.943802529999999</v>
      </c>
      <c r="P128" s="123"/>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c r="GH128" s="64"/>
      <c r="GI128" s="64"/>
      <c r="GJ128" s="64"/>
      <c r="GK128" s="64"/>
      <c r="GL128" s="64"/>
      <c r="GM128" s="64"/>
      <c r="GN128" s="64"/>
      <c r="GO128" s="64"/>
      <c r="GP128" s="64"/>
      <c r="GQ128" s="64"/>
      <c r="GR128" s="64"/>
      <c r="GS128" s="64"/>
      <c r="GT128" s="64"/>
      <c r="GU128" s="64"/>
    </row>
    <row r="129" spans="1:203" s="120" customFormat="1" ht="18" customHeight="1" x14ac:dyDescent="0.2">
      <c r="A129" s="121">
        <f t="shared" si="101"/>
        <v>74</v>
      </c>
      <c r="B129" s="166" t="s">
        <v>189</v>
      </c>
      <c r="C129" s="166" t="s">
        <v>189</v>
      </c>
      <c r="D129" s="42" t="s">
        <v>131</v>
      </c>
      <c r="E129" s="163">
        <f>E125/5</f>
        <v>22.31</v>
      </c>
      <c r="F129" s="164">
        <v>0.05</v>
      </c>
      <c r="G129" s="163">
        <f t="shared" si="162"/>
        <v>23.4255</v>
      </c>
      <c r="H129" s="6" t="s">
        <v>109</v>
      </c>
      <c r="I129" s="162">
        <v>1.0800000000000001E-2</v>
      </c>
      <c r="J129" s="3">
        <f t="shared" si="163"/>
        <v>0.25299539999999998</v>
      </c>
      <c r="K129" s="147">
        <v>58.68</v>
      </c>
      <c r="L129" s="147">
        <f t="shared" si="164"/>
        <v>14.845770071999999</v>
      </c>
      <c r="M129" s="147">
        <v>1.512</v>
      </c>
      <c r="N129" s="148">
        <f t="shared" si="165"/>
        <v>35.419356000000001</v>
      </c>
      <c r="O129" s="165">
        <f t="shared" si="166"/>
        <v>50.265126072000001</v>
      </c>
      <c r="P129" s="123"/>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row>
    <row r="130" spans="1:203" s="120" customFormat="1" ht="18" customHeight="1" x14ac:dyDescent="0.2">
      <c r="A130" s="121">
        <f t="shared" si="101"/>
        <v>75</v>
      </c>
      <c r="B130" s="166" t="s">
        <v>189</v>
      </c>
      <c r="C130" s="166" t="s">
        <v>189</v>
      </c>
      <c r="D130" s="42" t="s">
        <v>188</v>
      </c>
      <c r="E130" s="163">
        <f>31.5*0.42</f>
        <v>13.229999999999999</v>
      </c>
      <c r="F130" s="164">
        <v>0.05</v>
      </c>
      <c r="G130" s="163">
        <f t="shared" si="162"/>
        <v>13.891499999999999</v>
      </c>
      <c r="H130" s="6" t="s">
        <v>120</v>
      </c>
      <c r="I130" s="162">
        <v>2.2500000000000003E-2</v>
      </c>
      <c r="J130" s="3">
        <f t="shared" si="163"/>
        <v>0.31255875</v>
      </c>
      <c r="K130" s="147">
        <v>58.68</v>
      </c>
      <c r="L130" s="147">
        <f t="shared" si="164"/>
        <v>18.340947449999998</v>
      </c>
      <c r="M130" s="147">
        <v>3.1500000000000004</v>
      </c>
      <c r="N130" s="148">
        <f t="shared" si="165"/>
        <v>43.758225000000003</v>
      </c>
      <c r="O130" s="165">
        <f t="shared" si="166"/>
        <v>62.099172449999998</v>
      </c>
      <c r="P130" s="123"/>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c r="DA130" s="64"/>
      <c r="DB130" s="64"/>
      <c r="DC130" s="64"/>
      <c r="DD130" s="64"/>
      <c r="DE130" s="64"/>
      <c r="DF130" s="64"/>
      <c r="DG130" s="64"/>
      <c r="DH130" s="64"/>
      <c r="DI130" s="64"/>
      <c r="DJ130" s="64"/>
      <c r="DK130" s="64"/>
      <c r="DL130" s="64"/>
      <c r="DM130" s="64"/>
      <c r="DN130" s="64"/>
      <c r="DO130" s="64"/>
      <c r="DP130" s="64"/>
      <c r="DQ130" s="64"/>
      <c r="DR130" s="64"/>
      <c r="DS130" s="64"/>
      <c r="DT130" s="64"/>
      <c r="DU130" s="64"/>
      <c r="DV130" s="64"/>
      <c r="DW130" s="64"/>
      <c r="DX130" s="64"/>
      <c r="DY130" s="64"/>
      <c r="DZ130" s="64"/>
      <c r="EA130" s="64"/>
      <c r="EB130" s="64"/>
      <c r="EC130" s="64"/>
      <c r="ED130" s="64"/>
      <c r="EE130" s="64"/>
      <c r="EF130" s="64"/>
      <c r="EG130" s="64"/>
      <c r="EH130" s="64"/>
      <c r="EI130" s="64"/>
      <c r="EJ130" s="64"/>
      <c r="EK130" s="64"/>
      <c r="EL130" s="64"/>
      <c r="EM130" s="64"/>
      <c r="EN130" s="64"/>
      <c r="EO130" s="64"/>
      <c r="EP130" s="64"/>
      <c r="EQ130" s="64"/>
      <c r="ER130" s="64"/>
      <c r="ES130" s="64"/>
      <c r="ET130" s="64"/>
      <c r="EU130" s="64"/>
      <c r="EV130" s="64"/>
      <c r="EW130" s="64"/>
      <c r="EX130" s="64"/>
      <c r="EY130" s="64"/>
      <c r="EZ130" s="64"/>
      <c r="FA130" s="64"/>
      <c r="FB130" s="64"/>
      <c r="FC130" s="64"/>
      <c r="FD130" s="64"/>
      <c r="FE130" s="64"/>
      <c r="FF130" s="64"/>
      <c r="FG130" s="64"/>
      <c r="FH130" s="64"/>
      <c r="FI130" s="64"/>
      <c r="FJ130" s="64"/>
      <c r="FK130" s="64"/>
      <c r="FL130" s="64"/>
      <c r="FM130" s="64"/>
      <c r="FN130" s="64"/>
      <c r="FO130" s="64"/>
      <c r="FP130" s="64"/>
      <c r="FQ130" s="64"/>
      <c r="FR130" s="64"/>
      <c r="FS130" s="64"/>
      <c r="FT130" s="64"/>
      <c r="FU130" s="64"/>
      <c r="FV130" s="64"/>
      <c r="FW130" s="64"/>
      <c r="FX130" s="64"/>
      <c r="FY130" s="64"/>
      <c r="FZ130" s="64"/>
      <c r="GA130" s="64"/>
      <c r="GB130" s="64"/>
      <c r="GC130" s="64"/>
      <c r="GD130" s="64"/>
      <c r="GE130" s="64"/>
      <c r="GF130" s="64"/>
      <c r="GG130" s="64"/>
      <c r="GH130" s="64"/>
      <c r="GI130" s="64"/>
      <c r="GJ130" s="64"/>
      <c r="GK130" s="64"/>
      <c r="GL130" s="64"/>
      <c r="GM130" s="64"/>
      <c r="GN130" s="64"/>
      <c r="GO130" s="64"/>
      <c r="GP130" s="64"/>
      <c r="GQ130" s="64"/>
      <c r="GR130" s="64"/>
      <c r="GS130" s="64"/>
      <c r="GT130" s="64"/>
      <c r="GU130" s="64"/>
    </row>
    <row r="131" spans="1:203" s="120" customFormat="1" x14ac:dyDescent="0.2">
      <c r="A131" s="121" t="str">
        <f t="shared" si="101"/>
        <v/>
      </c>
      <c r="B131" s="166"/>
      <c r="C131" s="166"/>
      <c r="D131" s="42"/>
      <c r="E131" s="163"/>
      <c r="F131" s="164"/>
      <c r="G131" s="163"/>
      <c r="H131" s="6"/>
      <c r="I131" s="162"/>
      <c r="J131" s="3"/>
      <c r="K131" s="147"/>
      <c r="L131" s="147"/>
      <c r="M131" s="147"/>
      <c r="N131" s="148"/>
      <c r="O131" s="165"/>
      <c r="P131" s="123"/>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c r="DU131" s="64"/>
      <c r="DV131" s="64"/>
      <c r="DW131" s="64"/>
      <c r="DX131" s="64"/>
      <c r="DY131" s="64"/>
      <c r="DZ131" s="64"/>
      <c r="EA131" s="64"/>
      <c r="EB131" s="64"/>
      <c r="EC131" s="64"/>
      <c r="ED131" s="64"/>
      <c r="EE131" s="64"/>
      <c r="EF131" s="64"/>
      <c r="EG131" s="64"/>
      <c r="EH131" s="64"/>
      <c r="EI131" s="64"/>
      <c r="EJ131" s="64"/>
      <c r="EK131" s="64"/>
      <c r="EL131" s="64"/>
      <c r="EM131" s="64"/>
      <c r="EN131" s="64"/>
      <c r="EO131" s="64"/>
      <c r="EP131" s="64"/>
      <c r="EQ131" s="64"/>
      <c r="ER131" s="64"/>
      <c r="ES131" s="64"/>
      <c r="ET131" s="64"/>
      <c r="EU131" s="64"/>
      <c r="EV131" s="64"/>
      <c r="EW131" s="64"/>
      <c r="EX131" s="64"/>
      <c r="EY131" s="64"/>
      <c r="EZ131" s="64"/>
      <c r="FA131" s="64"/>
      <c r="FB131" s="64"/>
      <c r="FC131" s="64"/>
      <c r="FD131" s="64"/>
      <c r="FE131" s="64"/>
      <c r="FF131" s="64"/>
      <c r="FG131" s="64"/>
      <c r="FH131" s="64"/>
      <c r="FI131" s="64"/>
      <c r="FJ131" s="64"/>
      <c r="FK131" s="64"/>
      <c r="FL131" s="64"/>
      <c r="FM131" s="64"/>
      <c r="FN131" s="64"/>
      <c r="FO131" s="64"/>
      <c r="FP131" s="64"/>
      <c r="FQ131" s="64"/>
      <c r="FR131" s="64"/>
      <c r="FS131" s="64"/>
      <c r="FT131" s="64"/>
      <c r="FU131" s="64"/>
      <c r="FV131" s="64"/>
      <c r="FW131" s="64"/>
      <c r="FX131" s="64"/>
      <c r="FY131" s="64"/>
      <c r="FZ131" s="64"/>
      <c r="GA131" s="64"/>
      <c r="GB131" s="64"/>
      <c r="GC131" s="64"/>
      <c r="GD131" s="64"/>
      <c r="GE131" s="64"/>
      <c r="GF131" s="64"/>
      <c r="GG131" s="64"/>
      <c r="GH131" s="64"/>
      <c r="GI131" s="64"/>
      <c r="GJ131" s="64"/>
      <c r="GK131" s="64"/>
      <c r="GL131" s="64"/>
      <c r="GM131" s="64"/>
      <c r="GN131" s="64"/>
      <c r="GO131" s="64"/>
      <c r="GP131" s="64"/>
      <c r="GQ131" s="64"/>
      <c r="GR131" s="64"/>
      <c r="GS131" s="64"/>
      <c r="GT131" s="64"/>
      <c r="GU131" s="64"/>
    </row>
    <row r="132" spans="1:203" s="120" customFormat="1" ht="18" customHeight="1" x14ac:dyDescent="0.2">
      <c r="A132" s="121" t="str">
        <f t="shared" si="101"/>
        <v/>
      </c>
      <c r="B132" s="166"/>
      <c r="C132" s="166"/>
      <c r="D132" s="167" t="s">
        <v>209</v>
      </c>
      <c r="E132" s="163"/>
      <c r="F132" s="164"/>
      <c r="G132" s="163"/>
      <c r="H132" s="6"/>
      <c r="I132" s="162"/>
      <c r="J132" s="3"/>
      <c r="K132" s="147"/>
      <c r="L132" s="147"/>
      <c r="M132" s="147"/>
      <c r="N132" s="148"/>
      <c r="O132" s="165"/>
      <c r="P132" s="123"/>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c r="DU132" s="64"/>
      <c r="DV132" s="64"/>
      <c r="DW132" s="64"/>
      <c r="DX132" s="64"/>
      <c r="DY132" s="64"/>
      <c r="DZ132" s="64"/>
      <c r="EA132" s="64"/>
      <c r="EB132" s="64"/>
      <c r="EC132" s="64"/>
      <c r="ED132" s="64"/>
      <c r="EE132" s="64"/>
      <c r="EF132" s="64"/>
      <c r="EG132" s="64"/>
      <c r="EH132" s="64"/>
      <c r="EI132" s="64"/>
      <c r="EJ132" s="64"/>
      <c r="EK132" s="64"/>
      <c r="EL132" s="64"/>
      <c r="EM132" s="64"/>
      <c r="EN132" s="64"/>
      <c r="EO132" s="64"/>
      <c r="EP132" s="64"/>
      <c r="EQ132" s="64"/>
      <c r="ER132" s="64"/>
      <c r="ES132" s="64"/>
      <c r="ET132" s="64"/>
      <c r="EU132" s="64"/>
      <c r="EV132" s="64"/>
      <c r="EW132" s="64"/>
      <c r="EX132" s="64"/>
      <c r="EY132" s="64"/>
      <c r="EZ132" s="64"/>
      <c r="FA132" s="64"/>
      <c r="FB132" s="64"/>
      <c r="FC132" s="64"/>
      <c r="FD132" s="64"/>
      <c r="FE132" s="64"/>
      <c r="FF132" s="64"/>
      <c r="FG132" s="64"/>
      <c r="FH132" s="64"/>
      <c r="FI132" s="64"/>
      <c r="FJ132" s="64"/>
      <c r="FK132" s="64"/>
      <c r="FL132" s="64"/>
      <c r="FM132" s="64"/>
      <c r="FN132" s="64"/>
      <c r="FO132" s="64"/>
      <c r="FP132" s="64"/>
      <c r="FQ132" s="64"/>
      <c r="FR132" s="64"/>
      <c r="FS132" s="64"/>
      <c r="FT132" s="64"/>
      <c r="FU132" s="64"/>
      <c r="FV132" s="64"/>
      <c r="FW132" s="64"/>
      <c r="FX132" s="64"/>
      <c r="FY132" s="64"/>
      <c r="FZ132" s="64"/>
      <c r="GA132" s="64"/>
      <c r="GB132" s="64"/>
      <c r="GC132" s="64"/>
      <c r="GD132" s="64"/>
      <c r="GE132" s="64"/>
      <c r="GF132" s="64"/>
      <c r="GG132" s="64"/>
      <c r="GH132" s="64"/>
      <c r="GI132" s="64"/>
      <c r="GJ132" s="64"/>
      <c r="GK132" s="64"/>
      <c r="GL132" s="64"/>
      <c r="GM132" s="64"/>
      <c r="GN132" s="64"/>
      <c r="GO132" s="64"/>
      <c r="GP132" s="64"/>
      <c r="GQ132" s="64"/>
      <c r="GR132" s="64"/>
      <c r="GS132" s="64"/>
      <c r="GT132" s="64"/>
      <c r="GU132" s="64"/>
    </row>
    <row r="133" spans="1:203" s="120" customFormat="1" ht="18" customHeight="1" x14ac:dyDescent="0.2">
      <c r="A133" s="121">
        <f t="shared" si="101"/>
        <v>76</v>
      </c>
      <c r="B133" s="166" t="s">
        <v>189</v>
      </c>
      <c r="C133" s="166" t="s">
        <v>189</v>
      </c>
      <c r="D133" s="42" t="s">
        <v>213</v>
      </c>
      <c r="E133" s="163">
        <f>E111+E118+E125</f>
        <v>1504.07</v>
      </c>
      <c r="F133" s="164">
        <v>0.05</v>
      </c>
      <c r="G133" s="163">
        <f t="shared" ref="G133" si="167">E133+(E133*F133)</f>
        <v>1579.2735</v>
      </c>
      <c r="H133" s="6" t="s">
        <v>120</v>
      </c>
      <c r="I133" s="162">
        <v>9.9000000000000008E-3</v>
      </c>
      <c r="J133" s="3">
        <f t="shared" ref="J133" si="168">I133*G133</f>
        <v>15.634807650000001</v>
      </c>
      <c r="K133" s="147">
        <v>58.68</v>
      </c>
      <c r="L133" s="147">
        <f t="shared" ref="L133" si="169">K133*J133</f>
        <v>917.45051290200001</v>
      </c>
      <c r="M133" s="147">
        <v>1.3860000000000001</v>
      </c>
      <c r="N133" s="148">
        <f t="shared" ref="N133" si="170">M133*G133</f>
        <v>2188.873071</v>
      </c>
      <c r="O133" s="165">
        <f t="shared" ref="O133" si="171">L133+N133</f>
        <v>3106.3235839019999</v>
      </c>
      <c r="P133" s="123"/>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row>
    <row r="134" spans="1:203" s="120" customFormat="1" ht="15.75" customHeight="1" thickBot="1" x14ac:dyDescent="0.25">
      <c r="A134" s="121" t="str">
        <f t="shared" si="101"/>
        <v/>
      </c>
      <c r="B134" s="166"/>
      <c r="C134" s="166"/>
      <c r="D134" s="42"/>
      <c r="E134" s="163"/>
      <c r="F134" s="164"/>
      <c r="G134" s="163"/>
      <c r="H134" s="6"/>
      <c r="I134" s="162"/>
      <c r="J134" s="3"/>
      <c r="K134" s="147"/>
      <c r="L134" s="147"/>
      <c r="M134" s="147"/>
      <c r="N134" s="148"/>
      <c r="O134" s="165"/>
      <c r="P134" s="123"/>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row>
    <row r="135" spans="1:203" s="120" customFormat="1" x14ac:dyDescent="0.2">
      <c r="A135" s="153" t="str">
        <f t="shared" si="101"/>
        <v/>
      </c>
      <c r="B135" s="154"/>
      <c r="C135" s="144"/>
      <c r="D135" s="127" t="s">
        <v>17</v>
      </c>
      <c r="E135" s="155"/>
      <c r="F135" s="156"/>
      <c r="G135" s="155"/>
      <c r="H135" s="157"/>
      <c r="I135" s="157"/>
      <c r="J135" s="157"/>
      <c r="K135" s="157"/>
      <c r="L135" s="158" t="str">
        <f>IF(H135&lt;&gt;"",0.4*N135,"")</f>
        <v/>
      </c>
      <c r="M135" s="158"/>
      <c r="N135" s="159"/>
      <c r="O135" s="160"/>
      <c r="P135" s="161">
        <f>SUM(O109:O134)</f>
        <v>16528.527367764298</v>
      </c>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row>
    <row r="136" spans="1:203" s="120" customFormat="1" x14ac:dyDescent="0.2">
      <c r="A136" s="128" t="str">
        <f t="shared" si="101"/>
        <v/>
      </c>
      <c r="B136" s="129"/>
      <c r="C136" s="143">
        <v>330000</v>
      </c>
      <c r="D136" s="130" t="s">
        <v>122</v>
      </c>
      <c r="E136" s="131"/>
      <c r="F136" s="132"/>
      <c r="G136" s="131"/>
      <c r="H136" s="129"/>
      <c r="I136" s="129"/>
      <c r="J136" s="129"/>
      <c r="K136" s="129"/>
      <c r="L136" s="133"/>
      <c r="M136" s="133"/>
      <c r="N136" s="134"/>
      <c r="O136" s="135"/>
      <c r="P136" s="136"/>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c r="DH136" s="64"/>
      <c r="DI136" s="64"/>
      <c r="DJ136" s="64"/>
      <c r="DK136" s="64"/>
      <c r="DL136" s="64"/>
      <c r="DM136" s="64"/>
      <c r="DN136" s="64"/>
      <c r="DO136" s="64"/>
      <c r="DP136" s="64"/>
      <c r="DQ136" s="64"/>
      <c r="DR136" s="64"/>
      <c r="DS136" s="64"/>
      <c r="DT136" s="64"/>
      <c r="DU136" s="64"/>
      <c r="DV136" s="64"/>
      <c r="DW136" s="64"/>
      <c r="DX136" s="64"/>
      <c r="DY136" s="64"/>
      <c r="DZ136" s="64"/>
      <c r="EA136" s="64"/>
      <c r="EB136" s="64"/>
      <c r="EC136" s="64"/>
      <c r="ED136" s="64"/>
      <c r="EE136" s="64"/>
      <c r="EF136" s="64"/>
      <c r="EG136" s="64"/>
      <c r="EH136" s="64"/>
      <c r="EI136" s="64"/>
      <c r="EJ136" s="64"/>
      <c r="EK136" s="64"/>
      <c r="EL136" s="64"/>
      <c r="EM136" s="64"/>
      <c r="EN136" s="64"/>
      <c r="EO136" s="64"/>
      <c r="EP136" s="64"/>
      <c r="EQ136" s="64"/>
      <c r="ER136" s="64"/>
      <c r="ES136" s="64"/>
      <c r="ET136" s="64"/>
      <c r="EU136" s="64"/>
      <c r="EV136" s="64"/>
      <c r="EW136" s="64"/>
      <c r="EX136" s="64"/>
      <c r="EY136" s="64"/>
      <c r="EZ136" s="64"/>
      <c r="FA136" s="64"/>
      <c r="FB136" s="64"/>
      <c r="FC136" s="64"/>
      <c r="FD136" s="64"/>
      <c r="FE136" s="64"/>
      <c r="FF136" s="64"/>
      <c r="FG136" s="64"/>
      <c r="FH136" s="64"/>
      <c r="FI136" s="64"/>
      <c r="FJ136" s="64"/>
      <c r="FK136" s="64"/>
      <c r="FL136" s="64"/>
      <c r="FM136" s="64"/>
      <c r="FN136" s="64"/>
      <c r="FO136" s="64"/>
      <c r="FP136" s="64"/>
      <c r="FQ136" s="64"/>
      <c r="FR136" s="64"/>
      <c r="FS136" s="64"/>
      <c r="FT136" s="64"/>
      <c r="FU136" s="64"/>
      <c r="FV136" s="64"/>
      <c r="FW136" s="64"/>
      <c r="FX136" s="64"/>
      <c r="FY136" s="64"/>
      <c r="FZ136" s="64"/>
      <c r="GA136" s="64"/>
      <c r="GB136" s="64"/>
      <c r="GC136" s="64"/>
      <c r="GD136" s="64"/>
      <c r="GE136" s="64"/>
      <c r="GF136" s="64"/>
      <c r="GG136" s="64"/>
      <c r="GH136" s="64"/>
      <c r="GI136" s="64"/>
      <c r="GJ136" s="64"/>
      <c r="GK136" s="64"/>
      <c r="GL136" s="64"/>
      <c r="GM136" s="64"/>
      <c r="GN136" s="64"/>
      <c r="GO136" s="64"/>
      <c r="GP136" s="64"/>
      <c r="GQ136" s="64"/>
      <c r="GR136" s="64"/>
      <c r="GS136" s="64"/>
      <c r="GT136" s="64"/>
      <c r="GU136" s="64"/>
    </row>
    <row r="137" spans="1:203" s="120" customFormat="1" x14ac:dyDescent="0.2">
      <c r="A137" s="121" t="str">
        <f t="shared" si="101"/>
        <v/>
      </c>
      <c r="B137" s="166"/>
      <c r="C137" s="166"/>
      <c r="D137" s="42"/>
      <c r="E137" s="163"/>
      <c r="F137" s="164"/>
      <c r="G137" s="163"/>
      <c r="H137" s="6"/>
      <c r="I137" s="162"/>
      <c r="J137" s="3"/>
      <c r="K137" s="147"/>
      <c r="L137" s="147"/>
      <c r="M137" s="147"/>
      <c r="N137" s="148"/>
      <c r="O137" s="165"/>
      <c r="P137" s="123"/>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c r="DH137" s="64"/>
      <c r="DI137" s="64"/>
      <c r="DJ137" s="64"/>
      <c r="DK137" s="64"/>
      <c r="DL137" s="64"/>
      <c r="DM137" s="64"/>
      <c r="DN137" s="64"/>
      <c r="DO137" s="64"/>
      <c r="DP137" s="64"/>
      <c r="DQ137" s="64"/>
      <c r="DR137" s="64"/>
      <c r="DS137" s="64"/>
      <c r="DT137" s="64"/>
      <c r="DU137" s="64"/>
      <c r="DV137" s="64"/>
      <c r="DW137" s="64"/>
      <c r="DX137" s="64"/>
      <c r="DY137" s="64"/>
      <c r="DZ137" s="64"/>
      <c r="EA137" s="64"/>
      <c r="EB137" s="64"/>
      <c r="EC137" s="64"/>
      <c r="ED137" s="64"/>
      <c r="EE137" s="64"/>
      <c r="EF137" s="64"/>
      <c r="EG137" s="64"/>
      <c r="EH137" s="64"/>
      <c r="EI137" s="64"/>
      <c r="EJ137" s="64"/>
      <c r="EK137" s="64"/>
      <c r="EL137" s="64"/>
      <c r="EM137" s="64"/>
      <c r="EN137" s="64"/>
      <c r="EO137" s="64"/>
      <c r="EP137" s="64"/>
      <c r="EQ137" s="64"/>
      <c r="ER137" s="64"/>
      <c r="ES137" s="64"/>
      <c r="ET137" s="64"/>
      <c r="EU137" s="64"/>
      <c r="EV137" s="64"/>
      <c r="EW137" s="64"/>
      <c r="EX137" s="64"/>
      <c r="EY137" s="64"/>
      <c r="EZ137" s="64"/>
      <c r="FA137" s="64"/>
      <c r="FB137" s="64"/>
      <c r="FC137" s="64"/>
      <c r="FD137" s="64"/>
      <c r="FE137" s="64"/>
      <c r="FF137" s="64"/>
      <c r="FG137" s="64"/>
      <c r="FH137" s="64"/>
      <c r="FI137" s="64"/>
      <c r="FJ137" s="64"/>
      <c r="FK137" s="64"/>
      <c r="FL137" s="64"/>
      <c r="FM137" s="64"/>
      <c r="FN137" s="64"/>
      <c r="FO137" s="64"/>
      <c r="FP137" s="64"/>
      <c r="FQ137" s="64"/>
      <c r="FR137" s="64"/>
      <c r="FS137" s="64"/>
      <c r="FT137" s="64"/>
      <c r="FU137" s="64"/>
      <c r="FV137" s="64"/>
      <c r="FW137" s="64"/>
      <c r="FX137" s="64"/>
      <c r="FY137" s="64"/>
      <c r="FZ137" s="64"/>
      <c r="GA137" s="64"/>
      <c r="GB137" s="64"/>
      <c r="GC137" s="64"/>
      <c r="GD137" s="64"/>
      <c r="GE137" s="64"/>
      <c r="GF137" s="64"/>
      <c r="GG137" s="64"/>
      <c r="GH137" s="64"/>
      <c r="GI137" s="64"/>
      <c r="GJ137" s="64"/>
      <c r="GK137" s="64"/>
      <c r="GL137" s="64"/>
      <c r="GM137" s="64"/>
      <c r="GN137" s="64"/>
      <c r="GO137" s="64"/>
      <c r="GP137" s="64"/>
      <c r="GQ137" s="64"/>
      <c r="GR137" s="64"/>
      <c r="GS137" s="64"/>
      <c r="GT137" s="64"/>
      <c r="GU137" s="64"/>
    </row>
    <row r="138" spans="1:203" s="120" customFormat="1" ht="18" customHeight="1" x14ac:dyDescent="0.2">
      <c r="A138" s="121" t="str">
        <f t="shared" si="101"/>
        <v/>
      </c>
      <c r="B138" s="166"/>
      <c r="C138" s="166"/>
      <c r="D138" s="168" t="s">
        <v>121</v>
      </c>
      <c r="E138" s="163"/>
      <c r="F138" s="164"/>
      <c r="G138" s="163"/>
      <c r="H138" s="6"/>
      <c r="I138" s="162"/>
      <c r="J138" s="3"/>
      <c r="K138" s="147"/>
      <c r="L138" s="147"/>
      <c r="M138" s="147"/>
      <c r="N138" s="148"/>
      <c r="O138" s="165"/>
      <c r="P138" s="123"/>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row>
    <row r="139" spans="1:203" s="120" customFormat="1" x14ac:dyDescent="0.2">
      <c r="A139" s="121" t="str">
        <f t="shared" si="101"/>
        <v/>
      </c>
      <c r="B139" s="166"/>
      <c r="C139" s="166"/>
      <c r="D139" s="42"/>
      <c r="E139" s="163"/>
      <c r="F139" s="164"/>
      <c r="G139" s="163"/>
      <c r="H139" s="6"/>
      <c r="I139" s="162"/>
      <c r="J139" s="3"/>
      <c r="K139" s="147"/>
      <c r="L139" s="147"/>
      <c r="M139" s="147"/>
      <c r="N139" s="148"/>
      <c r="O139" s="165"/>
      <c r="P139" s="123"/>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row>
    <row r="140" spans="1:203" s="120" customFormat="1" ht="18" customHeight="1" x14ac:dyDescent="0.2">
      <c r="A140" s="121" t="str">
        <f t="shared" ref="A140:A173" si="172">IF(H140&lt;&gt;"",1+MAX(A130:A139),"")</f>
        <v/>
      </c>
      <c r="B140" s="166"/>
      <c r="C140" s="166"/>
      <c r="D140" s="51" t="s">
        <v>145</v>
      </c>
      <c r="E140" s="163"/>
      <c r="F140" s="164"/>
      <c r="G140" s="163"/>
      <c r="H140" s="6"/>
      <c r="I140" s="162"/>
      <c r="J140" s="3"/>
      <c r="K140" s="147"/>
      <c r="L140" s="147"/>
      <c r="M140" s="147"/>
      <c r="N140" s="148"/>
      <c r="O140" s="165"/>
      <c r="P140" s="123"/>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c r="CY140" s="64"/>
      <c r="CZ140" s="64"/>
      <c r="DA140" s="64"/>
      <c r="DB140" s="64"/>
      <c r="DC140" s="64"/>
      <c r="DD140" s="64"/>
      <c r="DE140" s="64"/>
      <c r="DF140" s="64"/>
      <c r="DG140" s="64"/>
      <c r="DH140" s="64"/>
      <c r="DI140" s="64"/>
      <c r="DJ140" s="64"/>
      <c r="DK140" s="64"/>
      <c r="DL140" s="64"/>
      <c r="DM140" s="64"/>
      <c r="DN140" s="64"/>
      <c r="DO140" s="64"/>
      <c r="DP140" s="64"/>
      <c r="DQ140" s="64"/>
      <c r="DR140" s="64"/>
      <c r="DS140" s="64"/>
      <c r="DT140" s="64"/>
      <c r="DU140" s="64"/>
      <c r="DV140" s="64"/>
      <c r="DW140" s="64"/>
      <c r="DX140" s="64"/>
      <c r="DY140" s="64"/>
      <c r="DZ140" s="64"/>
      <c r="EA140" s="64"/>
      <c r="EB140" s="64"/>
      <c r="EC140" s="64"/>
      <c r="ED140" s="64"/>
      <c r="EE140" s="64"/>
      <c r="EF140" s="64"/>
      <c r="EG140" s="64"/>
      <c r="EH140" s="64"/>
      <c r="EI140" s="64"/>
      <c r="EJ140" s="64"/>
      <c r="EK140" s="64"/>
      <c r="EL140" s="64"/>
      <c r="EM140" s="64"/>
      <c r="EN140" s="64"/>
      <c r="EO140" s="64"/>
      <c r="EP140" s="64"/>
      <c r="EQ140" s="64"/>
      <c r="ER140" s="64"/>
      <c r="ES140" s="64"/>
      <c r="ET140" s="64"/>
      <c r="EU140" s="64"/>
      <c r="EV140" s="64"/>
      <c r="EW140" s="64"/>
      <c r="EX140" s="64"/>
      <c r="EY140" s="64"/>
      <c r="EZ140" s="64"/>
      <c r="FA140" s="64"/>
      <c r="FB140" s="64"/>
      <c r="FC140" s="64"/>
      <c r="FD140" s="64"/>
      <c r="FE140" s="64"/>
      <c r="FF140" s="64"/>
      <c r="FG140" s="64"/>
      <c r="FH140" s="64"/>
      <c r="FI140" s="64"/>
      <c r="FJ140" s="64"/>
      <c r="FK140" s="64"/>
      <c r="FL140" s="64"/>
      <c r="FM140" s="64"/>
      <c r="FN140" s="64"/>
      <c r="FO140" s="64"/>
      <c r="FP140" s="64"/>
      <c r="FQ140" s="64"/>
      <c r="FR140" s="64"/>
      <c r="FS140" s="64"/>
      <c r="FT140" s="64"/>
      <c r="FU140" s="64"/>
      <c r="FV140" s="64"/>
      <c r="FW140" s="64"/>
      <c r="FX140" s="64"/>
      <c r="FY140" s="64"/>
      <c r="FZ140" s="64"/>
      <c r="GA140" s="64"/>
      <c r="GB140" s="64"/>
      <c r="GC140" s="64"/>
      <c r="GD140" s="64"/>
      <c r="GE140" s="64"/>
      <c r="GF140" s="64"/>
      <c r="GG140" s="64"/>
      <c r="GH140" s="64"/>
      <c r="GI140" s="64"/>
      <c r="GJ140" s="64"/>
      <c r="GK140" s="64"/>
      <c r="GL140" s="64"/>
      <c r="GM140" s="64"/>
      <c r="GN140" s="64"/>
      <c r="GO140" s="64"/>
      <c r="GP140" s="64"/>
      <c r="GQ140" s="64"/>
      <c r="GR140" s="64"/>
      <c r="GS140" s="64"/>
      <c r="GT140" s="64"/>
      <c r="GU140" s="64"/>
    </row>
    <row r="141" spans="1:203" s="120" customFormat="1" ht="18" customHeight="1" x14ac:dyDescent="0.2">
      <c r="A141" s="121">
        <f t="shared" si="172"/>
        <v>77</v>
      </c>
      <c r="B141" s="166" t="s">
        <v>189</v>
      </c>
      <c r="C141" s="166" t="s">
        <v>189</v>
      </c>
      <c r="D141" s="42" t="s">
        <v>190</v>
      </c>
      <c r="E141" s="163">
        <v>83.78</v>
      </c>
      <c r="F141" s="164">
        <v>0.05</v>
      </c>
      <c r="G141" s="163">
        <f t="shared" ref="G141:G142" si="173">E141+(E141*F141)</f>
        <v>87.968999999999994</v>
      </c>
      <c r="H141" s="6" t="s">
        <v>109</v>
      </c>
      <c r="I141" s="162">
        <v>0.48600000000000004</v>
      </c>
      <c r="J141" s="3">
        <f t="shared" ref="J141:J142" si="174">I141*G141</f>
        <v>42.752934000000003</v>
      </c>
      <c r="K141" s="147">
        <v>58.68</v>
      </c>
      <c r="L141" s="147">
        <f t="shared" ref="L141:L142" si="175">K141*J141</f>
        <v>2508.74216712</v>
      </c>
      <c r="M141" s="147">
        <v>68.040000000000006</v>
      </c>
      <c r="N141" s="148">
        <f t="shared" ref="N141:N142" si="176">M141*G141</f>
        <v>5985.4107599999998</v>
      </c>
      <c r="O141" s="165">
        <f t="shared" ref="O141:O142" si="177">L141+N141</f>
        <v>8494.1529271199997</v>
      </c>
      <c r="P141" s="123"/>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c r="CY141" s="64"/>
      <c r="CZ141" s="64"/>
      <c r="DA141" s="64"/>
      <c r="DB141" s="64"/>
      <c r="DC141" s="64"/>
      <c r="DD141" s="64"/>
      <c r="DE141" s="64"/>
      <c r="DF141" s="64"/>
      <c r="DG141" s="64"/>
      <c r="DH141" s="64"/>
      <c r="DI141" s="64"/>
      <c r="DJ141" s="64"/>
      <c r="DK141" s="64"/>
      <c r="DL141" s="64"/>
      <c r="DM141" s="64"/>
      <c r="DN141" s="64"/>
      <c r="DO141" s="64"/>
      <c r="DP141" s="64"/>
      <c r="DQ141" s="64"/>
      <c r="DR141" s="64"/>
      <c r="DS141" s="64"/>
      <c r="DT141" s="64"/>
      <c r="DU141" s="64"/>
      <c r="DV141" s="64"/>
      <c r="DW141" s="64"/>
      <c r="DX141" s="64"/>
      <c r="DY141" s="64"/>
      <c r="DZ141" s="64"/>
      <c r="EA141" s="64"/>
      <c r="EB141" s="64"/>
      <c r="EC141" s="64"/>
      <c r="ED141" s="64"/>
      <c r="EE141" s="64"/>
      <c r="EF141" s="64"/>
      <c r="EG141" s="64"/>
      <c r="EH141" s="64"/>
      <c r="EI141" s="64"/>
      <c r="EJ141" s="64"/>
      <c r="EK141" s="64"/>
      <c r="EL141" s="64"/>
      <c r="EM141" s="64"/>
      <c r="EN141" s="64"/>
      <c r="EO141" s="64"/>
      <c r="EP141" s="64"/>
      <c r="EQ141" s="64"/>
      <c r="ER141" s="64"/>
      <c r="ES141" s="64"/>
      <c r="ET141" s="64"/>
      <c r="EU141" s="64"/>
      <c r="EV141" s="64"/>
      <c r="EW141" s="64"/>
      <c r="EX141" s="64"/>
      <c r="EY141" s="64"/>
      <c r="EZ141" s="64"/>
      <c r="FA141" s="64"/>
      <c r="FB141" s="64"/>
      <c r="FC141" s="64"/>
      <c r="FD141" s="64"/>
      <c r="FE141" s="64"/>
      <c r="FF141" s="64"/>
      <c r="FG141" s="64"/>
      <c r="FH141" s="64"/>
      <c r="FI141" s="64"/>
      <c r="FJ141" s="64"/>
      <c r="FK141" s="64"/>
      <c r="FL141" s="64"/>
      <c r="FM141" s="64"/>
      <c r="FN141" s="64"/>
      <c r="FO141" s="64"/>
      <c r="FP141" s="64"/>
      <c r="FQ141" s="64"/>
      <c r="FR141" s="64"/>
      <c r="FS141" s="64"/>
      <c r="FT141" s="64"/>
      <c r="FU141" s="64"/>
      <c r="FV141" s="64"/>
      <c r="FW141" s="64"/>
      <c r="FX141" s="64"/>
      <c r="FY141" s="64"/>
      <c r="FZ141" s="64"/>
      <c r="GA141" s="64"/>
      <c r="GB141" s="64"/>
      <c r="GC141" s="64"/>
      <c r="GD141" s="64"/>
      <c r="GE141" s="64"/>
      <c r="GF141" s="64"/>
      <c r="GG141" s="64"/>
      <c r="GH141" s="64"/>
      <c r="GI141" s="64"/>
      <c r="GJ141" s="64"/>
      <c r="GK141" s="64"/>
      <c r="GL141" s="64"/>
      <c r="GM141" s="64"/>
      <c r="GN141" s="64"/>
      <c r="GO141" s="64"/>
      <c r="GP141" s="64"/>
      <c r="GQ141" s="64"/>
      <c r="GR141" s="64"/>
      <c r="GS141" s="64"/>
      <c r="GT141" s="64"/>
      <c r="GU141" s="64"/>
    </row>
    <row r="142" spans="1:203" s="120" customFormat="1" ht="18" customHeight="1" x14ac:dyDescent="0.2">
      <c r="A142" s="121">
        <f t="shared" si="172"/>
        <v>78</v>
      </c>
      <c r="B142" s="166" t="s">
        <v>189</v>
      </c>
      <c r="C142" s="166" t="s">
        <v>189</v>
      </c>
      <c r="D142" s="42" t="s">
        <v>191</v>
      </c>
      <c r="E142" s="163">
        <v>34.880000000000003</v>
      </c>
      <c r="F142" s="164">
        <v>0.05</v>
      </c>
      <c r="G142" s="163">
        <f t="shared" si="173"/>
        <v>36.624000000000002</v>
      </c>
      <c r="H142" s="6" t="s">
        <v>109</v>
      </c>
      <c r="I142" s="162">
        <v>0.26550000000000007</v>
      </c>
      <c r="J142" s="3">
        <f t="shared" si="174"/>
        <v>9.7236720000000023</v>
      </c>
      <c r="K142" s="147">
        <v>58.68</v>
      </c>
      <c r="L142" s="147">
        <f t="shared" si="175"/>
        <v>570.58507296000016</v>
      </c>
      <c r="M142" s="147">
        <v>37.17</v>
      </c>
      <c r="N142" s="148">
        <f t="shared" si="176"/>
        <v>1361.3140800000001</v>
      </c>
      <c r="O142" s="165">
        <f t="shared" si="177"/>
        <v>1931.8991529600003</v>
      </c>
      <c r="P142" s="123"/>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c r="CY142" s="64"/>
      <c r="CZ142" s="64"/>
      <c r="DA142" s="64"/>
      <c r="DB142" s="64"/>
      <c r="DC142" s="64"/>
      <c r="DD142" s="64"/>
      <c r="DE142" s="64"/>
      <c r="DF142" s="64"/>
      <c r="DG142" s="64"/>
      <c r="DH142" s="64"/>
      <c r="DI142" s="64"/>
      <c r="DJ142" s="64"/>
      <c r="DK142" s="64"/>
      <c r="DL142" s="64"/>
      <c r="DM142" s="64"/>
      <c r="DN142" s="64"/>
      <c r="DO142" s="64"/>
      <c r="DP142" s="64"/>
      <c r="DQ142" s="64"/>
      <c r="DR142" s="64"/>
      <c r="DS142" s="64"/>
      <c r="DT142" s="64"/>
      <c r="DU142" s="64"/>
      <c r="DV142" s="64"/>
      <c r="DW142" s="64"/>
      <c r="DX142" s="64"/>
      <c r="DY142" s="64"/>
      <c r="DZ142" s="64"/>
      <c r="EA142" s="64"/>
      <c r="EB142" s="64"/>
      <c r="EC142" s="64"/>
      <c r="ED142" s="64"/>
      <c r="EE142" s="64"/>
      <c r="EF142" s="64"/>
      <c r="EG142" s="64"/>
      <c r="EH142" s="64"/>
      <c r="EI142" s="64"/>
      <c r="EJ142" s="64"/>
      <c r="EK142" s="64"/>
      <c r="EL142" s="64"/>
      <c r="EM142" s="64"/>
      <c r="EN142" s="64"/>
      <c r="EO142" s="64"/>
      <c r="EP142" s="64"/>
      <c r="EQ142" s="64"/>
      <c r="ER142" s="64"/>
      <c r="ES142" s="64"/>
      <c r="ET142" s="64"/>
      <c r="EU142" s="64"/>
      <c r="EV142" s="64"/>
      <c r="EW142" s="64"/>
      <c r="EX142" s="64"/>
      <c r="EY142" s="64"/>
      <c r="EZ142" s="64"/>
      <c r="FA142" s="64"/>
      <c r="FB142" s="64"/>
      <c r="FC142" s="64"/>
      <c r="FD142" s="64"/>
      <c r="FE142" s="64"/>
      <c r="FF142" s="64"/>
      <c r="FG142" s="64"/>
      <c r="FH142" s="64"/>
      <c r="FI142" s="64"/>
      <c r="FJ142" s="64"/>
      <c r="FK142" s="64"/>
      <c r="FL142" s="64"/>
      <c r="FM142" s="64"/>
      <c r="FN142" s="64"/>
      <c r="FO142" s="64"/>
      <c r="FP142" s="64"/>
      <c r="FQ142" s="64"/>
      <c r="FR142" s="64"/>
      <c r="FS142" s="64"/>
      <c r="FT142" s="64"/>
      <c r="FU142" s="64"/>
      <c r="FV142" s="64"/>
      <c r="FW142" s="64"/>
      <c r="FX142" s="64"/>
      <c r="FY142" s="64"/>
      <c r="FZ142" s="64"/>
      <c r="GA142" s="64"/>
      <c r="GB142" s="64"/>
      <c r="GC142" s="64"/>
      <c r="GD142" s="64"/>
      <c r="GE142" s="64"/>
      <c r="GF142" s="64"/>
      <c r="GG142" s="64"/>
      <c r="GH142" s="64"/>
      <c r="GI142" s="64"/>
      <c r="GJ142" s="64"/>
      <c r="GK142" s="64"/>
      <c r="GL142" s="64"/>
      <c r="GM142" s="64"/>
      <c r="GN142" s="64"/>
      <c r="GO142" s="64"/>
      <c r="GP142" s="64"/>
      <c r="GQ142" s="64"/>
      <c r="GR142" s="64"/>
      <c r="GS142" s="64"/>
      <c r="GT142" s="64"/>
      <c r="GU142" s="64"/>
    </row>
    <row r="143" spans="1:203" s="120" customFormat="1" x14ac:dyDescent="0.2">
      <c r="A143" s="121" t="str">
        <f t="shared" si="172"/>
        <v/>
      </c>
      <c r="B143" s="166"/>
      <c r="C143" s="166"/>
      <c r="D143" s="42"/>
      <c r="E143" s="163"/>
      <c r="F143" s="164"/>
      <c r="G143" s="163"/>
      <c r="H143" s="6"/>
      <c r="I143" s="162"/>
      <c r="J143" s="3"/>
      <c r="K143" s="147"/>
      <c r="L143" s="147"/>
      <c r="M143" s="147"/>
      <c r="N143" s="148"/>
      <c r="O143" s="165"/>
      <c r="P143" s="123"/>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row>
    <row r="144" spans="1:203" s="120" customFormat="1" ht="31.5" x14ac:dyDescent="0.2">
      <c r="A144" s="121" t="str">
        <f t="shared" si="172"/>
        <v/>
      </c>
      <c r="B144" s="166"/>
      <c r="C144" s="166"/>
      <c r="D144" s="51" t="s">
        <v>192</v>
      </c>
      <c r="E144" s="163"/>
      <c r="F144" s="164"/>
      <c r="G144" s="163"/>
      <c r="H144" s="6"/>
      <c r="I144" s="162"/>
      <c r="J144" s="3"/>
      <c r="K144" s="147"/>
      <c r="L144" s="147"/>
      <c r="M144" s="147"/>
      <c r="N144" s="148"/>
      <c r="O144" s="165"/>
      <c r="P144" s="123"/>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row>
    <row r="145" spans="1:203" s="120" customFormat="1" ht="18" customHeight="1" x14ac:dyDescent="0.2">
      <c r="A145" s="121" t="str">
        <f t="shared" si="172"/>
        <v/>
      </c>
      <c r="B145" s="166"/>
      <c r="C145" s="166"/>
      <c r="D145" s="51" t="s">
        <v>203</v>
      </c>
      <c r="E145" s="163"/>
      <c r="F145" s="164"/>
      <c r="G145" s="163"/>
      <c r="H145" s="6"/>
      <c r="I145" s="162"/>
      <c r="J145" s="3"/>
      <c r="K145" s="147"/>
      <c r="L145" s="147"/>
      <c r="M145" s="147"/>
      <c r="N145" s="148"/>
      <c r="O145" s="165"/>
      <c r="P145" s="123"/>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c r="CY145" s="64"/>
      <c r="CZ145" s="64"/>
      <c r="DA145" s="64"/>
      <c r="DB145" s="64"/>
      <c r="DC145" s="64"/>
      <c r="DD145" s="64"/>
      <c r="DE145" s="64"/>
      <c r="DF145" s="64"/>
      <c r="DG145" s="64"/>
      <c r="DH145" s="64"/>
      <c r="DI145" s="64"/>
      <c r="DJ145" s="64"/>
      <c r="DK145" s="64"/>
      <c r="DL145" s="64"/>
      <c r="DM145" s="64"/>
      <c r="DN145" s="64"/>
      <c r="DO145" s="64"/>
      <c r="DP145" s="64"/>
      <c r="DQ145" s="64"/>
      <c r="DR145" s="64"/>
      <c r="DS145" s="64"/>
      <c r="DT145" s="64"/>
      <c r="DU145" s="64"/>
      <c r="DV145" s="64"/>
      <c r="DW145" s="64"/>
      <c r="DX145" s="64"/>
      <c r="DY145" s="64"/>
      <c r="DZ145" s="64"/>
      <c r="EA145" s="64"/>
      <c r="EB145" s="64"/>
      <c r="EC145" s="64"/>
      <c r="ED145" s="64"/>
      <c r="EE145" s="64"/>
      <c r="EF145" s="64"/>
      <c r="EG145" s="64"/>
      <c r="EH145" s="64"/>
      <c r="EI145" s="64"/>
      <c r="EJ145" s="64"/>
      <c r="EK145" s="64"/>
      <c r="EL145" s="64"/>
      <c r="EM145" s="64"/>
      <c r="EN145" s="64"/>
      <c r="EO145" s="64"/>
      <c r="EP145" s="64"/>
      <c r="EQ145" s="64"/>
      <c r="ER145" s="64"/>
      <c r="ES145" s="64"/>
      <c r="ET145" s="64"/>
      <c r="EU145" s="64"/>
      <c r="EV145" s="64"/>
      <c r="EW145" s="64"/>
      <c r="EX145" s="64"/>
      <c r="EY145" s="64"/>
      <c r="EZ145" s="64"/>
      <c r="FA145" s="64"/>
      <c r="FB145" s="64"/>
      <c r="FC145" s="64"/>
      <c r="FD145" s="64"/>
      <c r="FE145" s="64"/>
      <c r="FF145" s="64"/>
      <c r="FG145" s="64"/>
      <c r="FH145" s="64"/>
      <c r="FI145" s="64"/>
      <c r="FJ145" s="64"/>
      <c r="FK145" s="64"/>
      <c r="FL145" s="64"/>
      <c r="FM145" s="64"/>
      <c r="FN145" s="64"/>
      <c r="FO145" s="64"/>
      <c r="FP145" s="64"/>
      <c r="FQ145" s="64"/>
      <c r="FR145" s="64"/>
      <c r="FS145" s="64"/>
      <c r="FT145" s="64"/>
      <c r="FU145" s="64"/>
      <c r="FV145" s="64"/>
      <c r="FW145" s="64"/>
      <c r="FX145" s="64"/>
      <c r="FY145" s="64"/>
      <c r="FZ145" s="64"/>
      <c r="GA145" s="64"/>
      <c r="GB145" s="64"/>
      <c r="GC145" s="64"/>
      <c r="GD145" s="64"/>
      <c r="GE145" s="64"/>
      <c r="GF145" s="64"/>
      <c r="GG145" s="64"/>
      <c r="GH145" s="64"/>
      <c r="GI145" s="64"/>
      <c r="GJ145" s="64"/>
      <c r="GK145" s="64"/>
      <c r="GL145" s="64"/>
      <c r="GM145" s="64"/>
      <c r="GN145" s="64"/>
      <c r="GO145" s="64"/>
      <c r="GP145" s="64"/>
      <c r="GQ145" s="64"/>
      <c r="GR145" s="64"/>
      <c r="GS145" s="64"/>
      <c r="GT145" s="64"/>
      <c r="GU145" s="64"/>
    </row>
    <row r="146" spans="1:203" s="120" customFormat="1" ht="18" customHeight="1" x14ac:dyDescent="0.2">
      <c r="A146" s="121">
        <f t="shared" si="172"/>
        <v>79</v>
      </c>
      <c r="B146" s="166" t="s">
        <v>189</v>
      </c>
      <c r="C146" s="166" t="s">
        <v>189</v>
      </c>
      <c r="D146" s="42" t="s">
        <v>199</v>
      </c>
      <c r="E146" s="174">
        <f>(3.83*3.83*0.667/27)*1</f>
        <v>0.36237615925925931</v>
      </c>
      <c r="F146" s="164">
        <v>0.05</v>
      </c>
      <c r="G146" s="163">
        <f t="shared" ref="G146:G148" si="178">E146+(E146*F146)</f>
        <v>0.38049496722222226</v>
      </c>
      <c r="H146" s="6" t="s">
        <v>142</v>
      </c>
      <c r="I146" s="162">
        <v>1.1812500000000001</v>
      </c>
      <c r="J146" s="3">
        <f t="shared" ref="J146:J148" si="179">I146*G146</f>
        <v>0.44945968003125009</v>
      </c>
      <c r="K146" s="147">
        <v>58.68</v>
      </c>
      <c r="L146" s="147">
        <f t="shared" ref="L146:L148" si="180">K146*J146</f>
        <v>26.374294024233755</v>
      </c>
      <c r="M146" s="147">
        <v>257.25</v>
      </c>
      <c r="N146" s="148">
        <f t="shared" ref="N146:N148" si="181">M146*G146</f>
        <v>97.882330317916683</v>
      </c>
      <c r="O146" s="165">
        <f t="shared" ref="O146:O148" si="182">L146+N146</f>
        <v>124.25662434215045</v>
      </c>
      <c r="P146" s="123"/>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c r="CJ146" s="64"/>
      <c r="CK146" s="64"/>
      <c r="CL146" s="64"/>
      <c r="CM146" s="64"/>
      <c r="CN146" s="64"/>
      <c r="CO146" s="64"/>
      <c r="CP146" s="64"/>
      <c r="CQ146" s="64"/>
      <c r="CR146" s="64"/>
      <c r="CS146" s="64"/>
      <c r="CT146" s="64"/>
      <c r="CU146" s="64"/>
      <c r="CV146" s="64"/>
      <c r="CW146" s="64"/>
      <c r="CX146" s="64"/>
      <c r="CY146" s="64"/>
      <c r="CZ146" s="64"/>
      <c r="DA146" s="64"/>
      <c r="DB146" s="64"/>
      <c r="DC146" s="64"/>
      <c r="DD146" s="64"/>
      <c r="DE146" s="64"/>
      <c r="DF146" s="64"/>
      <c r="DG146" s="64"/>
      <c r="DH146" s="64"/>
      <c r="DI146" s="64"/>
      <c r="DJ146" s="64"/>
      <c r="DK146" s="64"/>
      <c r="DL146" s="64"/>
      <c r="DM146" s="64"/>
      <c r="DN146" s="64"/>
      <c r="DO146" s="64"/>
      <c r="DP146" s="64"/>
      <c r="DQ146" s="64"/>
      <c r="DR146" s="64"/>
      <c r="DS146" s="64"/>
      <c r="DT146" s="64"/>
      <c r="DU146" s="64"/>
      <c r="DV146" s="64"/>
      <c r="DW146" s="64"/>
      <c r="DX146" s="64"/>
      <c r="DY146" s="64"/>
      <c r="DZ146" s="64"/>
      <c r="EA146" s="64"/>
      <c r="EB146" s="64"/>
      <c r="EC146" s="64"/>
      <c r="ED146" s="64"/>
      <c r="EE146" s="64"/>
      <c r="EF146" s="64"/>
      <c r="EG146" s="64"/>
      <c r="EH146" s="64"/>
      <c r="EI146" s="64"/>
      <c r="EJ146" s="64"/>
      <c r="EK146" s="64"/>
      <c r="EL146" s="64"/>
      <c r="EM146" s="64"/>
      <c r="EN146" s="64"/>
      <c r="EO146" s="64"/>
      <c r="EP146" s="64"/>
      <c r="EQ146" s="64"/>
      <c r="ER146" s="64"/>
      <c r="ES146" s="64"/>
      <c r="ET146" s="64"/>
      <c r="EU146" s="64"/>
      <c r="EV146" s="64"/>
      <c r="EW146" s="64"/>
      <c r="EX146" s="64"/>
      <c r="EY146" s="64"/>
      <c r="EZ146" s="64"/>
      <c r="FA146" s="64"/>
      <c r="FB146" s="64"/>
      <c r="FC146" s="64"/>
      <c r="FD146" s="64"/>
      <c r="FE146" s="64"/>
      <c r="FF146" s="64"/>
      <c r="FG146" s="64"/>
      <c r="FH146" s="64"/>
      <c r="FI146" s="64"/>
      <c r="FJ146" s="64"/>
      <c r="FK146" s="64"/>
      <c r="FL146" s="64"/>
      <c r="FM146" s="64"/>
      <c r="FN146" s="64"/>
      <c r="FO146" s="64"/>
      <c r="FP146" s="64"/>
      <c r="FQ146" s="64"/>
      <c r="FR146" s="64"/>
      <c r="FS146" s="64"/>
      <c r="FT146" s="64"/>
      <c r="FU146" s="64"/>
      <c r="FV146" s="64"/>
      <c r="FW146" s="64"/>
      <c r="FX146" s="64"/>
      <c r="FY146" s="64"/>
      <c r="FZ146" s="64"/>
      <c r="GA146" s="64"/>
      <c r="GB146" s="64"/>
      <c r="GC146" s="64"/>
      <c r="GD146" s="64"/>
      <c r="GE146" s="64"/>
      <c r="GF146" s="64"/>
      <c r="GG146" s="64"/>
      <c r="GH146" s="64"/>
      <c r="GI146" s="64"/>
      <c r="GJ146" s="64"/>
      <c r="GK146" s="64"/>
      <c r="GL146" s="64"/>
      <c r="GM146" s="64"/>
      <c r="GN146" s="64"/>
      <c r="GO146" s="64"/>
      <c r="GP146" s="64"/>
      <c r="GQ146" s="64"/>
      <c r="GR146" s="64"/>
      <c r="GS146" s="64"/>
      <c r="GT146" s="64"/>
      <c r="GU146" s="64"/>
    </row>
    <row r="147" spans="1:203" s="120" customFormat="1" ht="18" customHeight="1" x14ac:dyDescent="0.2">
      <c r="A147" s="121">
        <f t="shared" si="172"/>
        <v>80</v>
      </c>
      <c r="B147" s="166" t="s">
        <v>189</v>
      </c>
      <c r="C147" s="166" t="s">
        <v>189</v>
      </c>
      <c r="D147" s="42" t="s">
        <v>198</v>
      </c>
      <c r="E147" s="174">
        <f>(3.83*3.83*0.667/27)*1</f>
        <v>0.36237615925925931</v>
      </c>
      <c r="F147" s="164">
        <v>0.05</v>
      </c>
      <c r="G147" s="163">
        <f t="shared" si="178"/>
        <v>0.38049496722222226</v>
      </c>
      <c r="H147" s="6" t="s">
        <v>142</v>
      </c>
      <c r="I147" s="162">
        <v>1.1812500000000001</v>
      </c>
      <c r="J147" s="3">
        <f t="shared" si="179"/>
        <v>0.44945968003125009</v>
      </c>
      <c r="K147" s="147">
        <v>58.68</v>
      </c>
      <c r="L147" s="147">
        <f t="shared" si="180"/>
        <v>26.374294024233755</v>
      </c>
      <c r="M147" s="147">
        <v>257.25</v>
      </c>
      <c r="N147" s="148">
        <f t="shared" si="181"/>
        <v>97.882330317916683</v>
      </c>
      <c r="O147" s="165">
        <f t="shared" si="182"/>
        <v>124.25662434215045</v>
      </c>
      <c r="P147" s="123"/>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4"/>
      <c r="DE147" s="64"/>
      <c r="DF147" s="64"/>
      <c r="DG147" s="64"/>
      <c r="DH147" s="64"/>
      <c r="DI147" s="64"/>
      <c r="DJ147" s="64"/>
      <c r="DK147" s="64"/>
      <c r="DL147" s="64"/>
      <c r="DM147" s="64"/>
      <c r="DN147" s="64"/>
      <c r="DO147" s="64"/>
      <c r="DP147" s="64"/>
      <c r="DQ147" s="64"/>
      <c r="DR147" s="64"/>
      <c r="DS147" s="64"/>
      <c r="DT147" s="64"/>
      <c r="DU147" s="64"/>
      <c r="DV147" s="64"/>
      <c r="DW147" s="64"/>
      <c r="DX147" s="64"/>
      <c r="DY147" s="64"/>
      <c r="DZ147" s="64"/>
      <c r="EA147" s="64"/>
      <c r="EB147" s="64"/>
      <c r="EC147" s="64"/>
      <c r="ED147" s="64"/>
      <c r="EE147" s="64"/>
      <c r="EF147" s="64"/>
      <c r="EG147" s="64"/>
      <c r="EH147" s="64"/>
      <c r="EI147" s="64"/>
      <c r="EJ147" s="64"/>
      <c r="EK147" s="64"/>
      <c r="EL147" s="64"/>
      <c r="EM147" s="64"/>
      <c r="EN147" s="64"/>
      <c r="EO147" s="64"/>
      <c r="EP147" s="64"/>
      <c r="EQ147" s="64"/>
      <c r="ER147" s="64"/>
      <c r="ES147" s="64"/>
      <c r="ET147" s="64"/>
      <c r="EU147" s="64"/>
      <c r="EV147" s="64"/>
      <c r="EW147" s="64"/>
      <c r="EX147" s="64"/>
      <c r="EY147" s="64"/>
      <c r="EZ147" s="64"/>
      <c r="FA147" s="64"/>
      <c r="FB147" s="64"/>
      <c r="FC147" s="64"/>
      <c r="FD147" s="64"/>
      <c r="FE147" s="64"/>
      <c r="FF147" s="64"/>
      <c r="FG147" s="64"/>
      <c r="FH147" s="64"/>
      <c r="FI147" s="64"/>
      <c r="FJ147" s="64"/>
      <c r="FK147" s="64"/>
      <c r="FL147" s="64"/>
      <c r="FM147" s="64"/>
      <c r="FN147" s="64"/>
      <c r="FO147" s="64"/>
      <c r="FP147" s="64"/>
      <c r="FQ147" s="64"/>
      <c r="FR147" s="64"/>
      <c r="FS147" s="64"/>
      <c r="FT147" s="64"/>
      <c r="FU147" s="64"/>
      <c r="FV147" s="64"/>
      <c r="FW147" s="64"/>
      <c r="FX147" s="64"/>
      <c r="FY147" s="64"/>
      <c r="FZ147" s="64"/>
      <c r="GA147" s="64"/>
      <c r="GB147" s="64"/>
      <c r="GC147" s="64"/>
      <c r="GD147" s="64"/>
      <c r="GE147" s="64"/>
      <c r="GF147" s="64"/>
      <c r="GG147" s="64"/>
      <c r="GH147" s="64"/>
      <c r="GI147" s="64"/>
      <c r="GJ147" s="64"/>
      <c r="GK147" s="64"/>
      <c r="GL147" s="64"/>
      <c r="GM147" s="64"/>
      <c r="GN147" s="64"/>
      <c r="GO147" s="64"/>
      <c r="GP147" s="64"/>
      <c r="GQ147" s="64"/>
      <c r="GR147" s="64"/>
      <c r="GS147" s="64"/>
      <c r="GT147" s="64"/>
      <c r="GU147" s="64"/>
    </row>
    <row r="148" spans="1:203" s="120" customFormat="1" ht="18" customHeight="1" x14ac:dyDescent="0.2">
      <c r="A148" s="121">
        <f t="shared" si="172"/>
        <v>81</v>
      </c>
      <c r="B148" s="166" t="s">
        <v>189</v>
      </c>
      <c r="C148" s="166" t="s">
        <v>189</v>
      </c>
      <c r="D148" s="42" t="s">
        <v>200</v>
      </c>
      <c r="E148" s="163">
        <f>(3.83*4*11*0.5/27)*1</f>
        <v>3.1207407407407408</v>
      </c>
      <c r="F148" s="164">
        <v>0.05</v>
      </c>
      <c r="G148" s="163">
        <f t="shared" si="178"/>
        <v>3.2767777777777778</v>
      </c>
      <c r="H148" s="6" t="s">
        <v>142</v>
      </c>
      <c r="I148" s="162">
        <v>1.1812500000000001</v>
      </c>
      <c r="J148" s="3">
        <f t="shared" si="179"/>
        <v>3.8706937500000005</v>
      </c>
      <c r="K148" s="147">
        <v>58.68</v>
      </c>
      <c r="L148" s="147">
        <f t="shared" si="180"/>
        <v>227.13230925000002</v>
      </c>
      <c r="M148" s="147">
        <v>257.25</v>
      </c>
      <c r="N148" s="148">
        <f t="shared" si="181"/>
        <v>842.95108333333337</v>
      </c>
      <c r="O148" s="165">
        <f t="shared" si="182"/>
        <v>1070.0833925833333</v>
      </c>
      <c r="P148" s="123"/>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4"/>
      <c r="DE148" s="64"/>
      <c r="DF148" s="64"/>
      <c r="DG148" s="64"/>
      <c r="DH148" s="64"/>
      <c r="DI148" s="64"/>
      <c r="DJ148" s="64"/>
      <c r="DK148" s="64"/>
      <c r="DL148" s="64"/>
      <c r="DM148" s="64"/>
      <c r="DN148" s="64"/>
      <c r="DO148" s="64"/>
      <c r="DP148" s="64"/>
      <c r="DQ148" s="64"/>
      <c r="DR148" s="64"/>
      <c r="DS148" s="64"/>
      <c r="DT148" s="64"/>
      <c r="DU148" s="64"/>
      <c r="DV148" s="64"/>
      <c r="DW148" s="64"/>
      <c r="DX148" s="64"/>
      <c r="DY148" s="64"/>
      <c r="DZ148" s="64"/>
      <c r="EA148" s="64"/>
      <c r="EB148" s="64"/>
      <c r="EC148" s="64"/>
      <c r="ED148" s="64"/>
      <c r="EE148" s="64"/>
      <c r="EF148" s="64"/>
      <c r="EG148" s="64"/>
      <c r="EH148" s="64"/>
      <c r="EI148" s="64"/>
      <c r="EJ148" s="64"/>
      <c r="EK148" s="64"/>
      <c r="EL148" s="64"/>
      <c r="EM148" s="64"/>
      <c r="EN148" s="64"/>
      <c r="EO148" s="64"/>
      <c r="EP148" s="64"/>
      <c r="EQ148" s="64"/>
      <c r="ER148" s="64"/>
      <c r="ES148" s="64"/>
      <c r="ET148" s="64"/>
      <c r="EU148" s="64"/>
      <c r="EV148" s="64"/>
      <c r="EW148" s="64"/>
      <c r="EX148" s="64"/>
      <c r="EY148" s="64"/>
      <c r="EZ148" s="64"/>
      <c r="FA148" s="64"/>
      <c r="FB148" s="64"/>
      <c r="FC148" s="64"/>
      <c r="FD148" s="64"/>
      <c r="FE148" s="64"/>
      <c r="FF148" s="64"/>
      <c r="FG148" s="64"/>
      <c r="FH148" s="64"/>
      <c r="FI148" s="64"/>
      <c r="FJ148" s="64"/>
      <c r="FK148" s="64"/>
      <c r="FL148" s="64"/>
      <c r="FM148" s="64"/>
      <c r="FN148" s="64"/>
      <c r="FO148" s="64"/>
      <c r="FP148" s="64"/>
      <c r="FQ148" s="64"/>
      <c r="FR148" s="64"/>
      <c r="FS148" s="64"/>
      <c r="FT148" s="64"/>
      <c r="FU148" s="64"/>
      <c r="FV148" s="64"/>
      <c r="FW148" s="64"/>
      <c r="FX148" s="64"/>
      <c r="FY148" s="64"/>
      <c r="FZ148" s="64"/>
      <c r="GA148" s="64"/>
      <c r="GB148" s="64"/>
      <c r="GC148" s="64"/>
      <c r="GD148" s="64"/>
      <c r="GE148" s="64"/>
      <c r="GF148" s="64"/>
      <c r="GG148" s="64"/>
      <c r="GH148" s="64"/>
      <c r="GI148" s="64"/>
      <c r="GJ148" s="64"/>
      <c r="GK148" s="64"/>
      <c r="GL148" s="64"/>
      <c r="GM148" s="64"/>
      <c r="GN148" s="64"/>
      <c r="GO148" s="64"/>
      <c r="GP148" s="64"/>
      <c r="GQ148" s="64"/>
      <c r="GR148" s="64"/>
      <c r="GS148" s="64"/>
      <c r="GT148" s="64"/>
      <c r="GU148" s="64"/>
    </row>
    <row r="149" spans="1:203" s="120" customFormat="1" ht="18" customHeight="1" x14ac:dyDescent="0.2">
      <c r="A149" s="121">
        <f t="shared" si="172"/>
        <v>82</v>
      </c>
      <c r="B149" s="166" t="s">
        <v>189</v>
      </c>
      <c r="C149" s="166" t="s">
        <v>189</v>
      </c>
      <c r="D149" s="42" t="s">
        <v>201</v>
      </c>
      <c r="E149" s="163">
        <f>(((3.83*3.83)+(3.83*3.83)+(3.83*4*11))/1)*2*1.043*1.1</f>
        <v>454.00450788000001</v>
      </c>
      <c r="F149" s="164">
        <v>0.05</v>
      </c>
      <c r="G149" s="163">
        <f t="shared" ref="G149" si="183">E149+(E149*F149)</f>
        <v>476.70473327399998</v>
      </c>
      <c r="H149" s="6" t="s">
        <v>144</v>
      </c>
      <c r="I149" s="162">
        <v>8.1000000000000013E-3</v>
      </c>
      <c r="J149" s="3">
        <f t="shared" ref="J149" si="184">I149*G149</f>
        <v>3.8613083395194003</v>
      </c>
      <c r="K149" s="147">
        <v>58.68</v>
      </c>
      <c r="L149" s="147">
        <f t="shared" ref="L149" si="185">K149*J149</f>
        <v>226.5815733629984</v>
      </c>
      <c r="M149" s="147">
        <v>1.1340000000000001</v>
      </c>
      <c r="N149" s="148">
        <f t="shared" ref="N149" si="186">M149*G149</f>
        <v>540.58316753271606</v>
      </c>
      <c r="O149" s="165">
        <f t="shared" ref="O149" si="187">L149+N149</f>
        <v>767.16474089571443</v>
      </c>
      <c r="P149" s="123"/>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row>
    <row r="150" spans="1:203" s="120" customFormat="1" ht="18" customHeight="1" x14ac:dyDescent="0.2">
      <c r="A150" s="121">
        <f t="shared" si="172"/>
        <v>83</v>
      </c>
      <c r="B150" s="166" t="s">
        <v>189</v>
      </c>
      <c r="C150" s="166" t="s">
        <v>189</v>
      </c>
      <c r="D150" s="42" t="s">
        <v>202</v>
      </c>
      <c r="E150" s="163">
        <f>3.83*3.83*1/27</f>
        <v>0.54329259259259266</v>
      </c>
      <c r="F150" s="164">
        <v>0.05</v>
      </c>
      <c r="G150" s="163">
        <f t="shared" ref="G150" si="188">E150+(E150*F150)</f>
        <v>0.57045722222222228</v>
      </c>
      <c r="H150" s="6" t="s">
        <v>142</v>
      </c>
      <c r="I150" s="162">
        <v>0.78749999999999998</v>
      </c>
      <c r="J150" s="3">
        <f t="shared" ref="J150" si="189">I150*G150</f>
        <v>0.44923506250000006</v>
      </c>
      <c r="K150" s="147">
        <v>58.68</v>
      </c>
      <c r="L150" s="147">
        <f t="shared" ref="L150" si="190">K150*J150</f>
        <v>26.361113467500005</v>
      </c>
      <c r="M150" s="147">
        <v>110.25</v>
      </c>
      <c r="N150" s="148">
        <f t="shared" ref="N150" si="191">M150*G150</f>
        <v>62.892908750000004</v>
      </c>
      <c r="O150" s="165">
        <f t="shared" ref="O150" si="192">L150+N150</f>
        <v>89.254022217500008</v>
      </c>
      <c r="P150" s="123"/>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c r="CY150" s="64"/>
      <c r="CZ150" s="64"/>
      <c r="DA150" s="64"/>
      <c r="DB150" s="64"/>
      <c r="DC150" s="64"/>
      <c r="DD150" s="64"/>
      <c r="DE150" s="64"/>
      <c r="DF150" s="64"/>
      <c r="DG150" s="64"/>
      <c r="DH150" s="64"/>
      <c r="DI150" s="64"/>
      <c r="DJ150" s="64"/>
      <c r="DK150" s="64"/>
      <c r="DL150" s="64"/>
      <c r="DM150" s="64"/>
      <c r="DN150" s="64"/>
      <c r="DO150" s="64"/>
      <c r="DP150" s="64"/>
      <c r="DQ150" s="64"/>
      <c r="DR150" s="64"/>
      <c r="DS150" s="64"/>
      <c r="DT150" s="64"/>
      <c r="DU150" s="64"/>
      <c r="DV150" s="64"/>
      <c r="DW150" s="64"/>
      <c r="DX150" s="64"/>
      <c r="DY150" s="64"/>
      <c r="DZ150" s="64"/>
      <c r="EA150" s="64"/>
      <c r="EB150" s="64"/>
      <c r="EC150" s="64"/>
      <c r="ED150" s="64"/>
      <c r="EE150" s="64"/>
      <c r="EF150" s="64"/>
      <c r="EG150" s="64"/>
      <c r="EH150" s="64"/>
      <c r="EI150" s="64"/>
      <c r="EJ150" s="64"/>
      <c r="EK150" s="64"/>
      <c r="EL150" s="64"/>
      <c r="EM150" s="64"/>
      <c r="EN150" s="64"/>
      <c r="EO150" s="64"/>
      <c r="EP150" s="64"/>
      <c r="EQ150" s="64"/>
      <c r="ER150" s="64"/>
      <c r="ES150" s="64"/>
      <c r="ET150" s="64"/>
      <c r="EU150" s="64"/>
      <c r="EV150" s="64"/>
      <c r="EW150" s="64"/>
      <c r="EX150" s="64"/>
      <c r="EY150" s="64"/>
      <c r="EZ150" s="64"/>
      <c r="FA150" s="64"/>
      <c r="FB150" s="64"/>
      <c r="FC150" s="64"/>
      <c r="FD150" s="64"/>
      <c r="FE150" s="64"/>
      <c r="FF150" s="64"/>
      <c r="FG150" s="64"/>
      <c r="FH150" s="64"/>
      <c r="FI150" s="64"/>
      <c r="FJ150" s="64"/>
      <c r="FK150" s="64"/>
      <c r="FL150" s="64"/>
      <c r="FM150" s="64"/>
      <c r="FN150" s="64"/>
      <c r="FO150" s="64"/>
      <c r="FP150" s="64"/>
      <c r="FQ150" s="64"/>
      <c r="FR150" s="64"/>
      <c r="FS150" s="64"/>
      <c r="FT150" s="64"/>
      <c r="FU150" s="64"/>
      <c r="FV150" s="64"/>
      <c r="FW150" s="64"/>
      <c r="FX150" s="64"/>
      <c r="FY150" s="64"/>
      <c r="FZ150" s="64"/>
      <c r="GA150" s="64"/>
      <c r="GB150" s="64"/>
      <c r="GC150" s="64"/>
      <c r="GD150" s="64"/>
      <c r="GE150" s="64"/>
      <c r="GF150" s="64"/>
      <c r="GG150" s="64"/>
      <c r="GH150" s="64"/>
      <c r="GI150" s="64"/>
      <c r="GJ150" s="64"/>
      <c r="GK150" s="64"/>
      <c r="GL150" s="64"/>
      <c r="GM150" s="64"/>
      <c r="GN150" s="64"/>
      <c r="GO150" s="64"/>
      <c r="GP150" s="64"/>
      <c r="GQ150" s="64"/>
      <c r="GR150" s="64"/>
      <c r="GS150" s="64"/>
      <c r="GT150" s="64"/>
      <c r="GU150" s="64"/>
    </row>
    <row r="151" spans="1:203" s="120" customFormat="1" ht="18" customHeight="1" x14ac:dyDescent="0.2">
      <c r="A151" s="121">
        <f t="shared" si="172"/>
        <v>84</v>
      </c>
      <c r="B151" s="166" t="s">
        <v>189</v>
      </c>
      <c r="C151" s="166" t="s">
        <v>189</v>
      </c>
      <c r="D151" s="42" t="s">
        <v>206</v>
      </c>
      <c r="E151" s="163">
        <f>11/1.5</f>
        <v>7.333333333333333</v>
      </c>
      <c r="F151" s="164">
        <v>0</v>
      </c>
      <c r="G151" s="163">
        <f t="shared" ref="G151" si="193">E151+(E151*F151)</f>
        <v>7.333333333333333</v>
      </c>
      <c r="H151" s="6" t="s">
        <v>110</v>
      </c>
      <c r="I151" s="162">
        <v>0.27</v>
      </c>
      <c r="J151" s="3">
        <f t="shared" ref="J151" si="194">I151*G151</f>
        <v>1.98</v>
      </c>
      <c r="K151" s="147">
        <v>58.68</v>
      </c>
      <c r="L151" s="147">
        <f t="shared" ref="L151" si="195">K151*J151</f>
        <v>116.18639999999999</v>
      </c>
      <c r="M151" s="147">
        <v>100.80000000000001</v>
      </c>
      <c r="N151" s="148">
        <f t="shared" ref="N151" si="196">M151*G151</f>
        <v>739.2</v>
      </c>
      <c r="O151" s="165">
        <f t="shared" ref="O151" si="197">L151+N151</f>
        <v>855.38640000000009</v>
      </c>
      <c r="P151" s="123"/>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4"/>
      <c r="DV151" s="64"/>
      <c r="DW151" s="64"/>
      <c r="DX151" s="64"/>
      <c r="DY151" s="64"/>
      <c r="DZ151" s="64"/>
      <c r="EA151" s="64"/>
      <c r="EB151" s="64"/>
      <c r="EC151" s="64"/>
      <c r="ED151" s="64"/>
      <c r="EE151" s="64"/>
      <c r="EF151" s="64"/>
      <c r="EG151" s="64"/>
      <c r="EH151" s="64"/>
      <c r="EI151" s="64"/>
      <c r="EJ151" s="64"/>
      <c r="EK151" s="64"/>
      <c r="EL151" s="64"/>
      <c r="EM151" s="64"/>
      <c r="EN151" s="64"/>
      <c r="EO151" s="64"/>
      <c r="EP151" s="64"/>
      <c r="EQ151" s="64"/>
      <c r="ER151" s="64"/>
      <c r="ES151" s="64"/>
      <c r="ET151" s="64"/>
      <c r="EU151" s="64"/>
      <c r="EV151" s="64"/>
      <c r="EW151" s="64"/>
      <c r="EX151" s="64"/>
      <c r="EY151" s="64"/>
      <c r="EZ151" s="64"/>
      <c r="FA151" s="64"/>
      <c r="FB151" s="64"/>
      <c r="FC151" s="64"/>
      <c r="FD151" s="64"/>
      <c r="FE151" s="64"/>
      <c r="FF151" s="64"/>
      <c r="FG151" s="64"/>
      <c r="FH151" s="64"/>
      <c r="FI151" s="64"/>
      <c r="FJ151" s="64"/>
      <c r="FK151" s="64"/>
      <c r="FL151" s="64"/>
      <c r="FM151" s="64"/>
      <c r="FN151" s="64"/>
      <c r="FO151" s="64"/>
      <c r="FP151" s="64"/>
      <c r="FQ151" s="64"/>
      <c r="FR151" s="64"/>
      <c r="FS151" s="64"/>
      <c r="FT151" s="64"/>
      <c r="FU151" s="64"/>
      <c r="FV151" s="64"/>
      <c r="FW151" s="64"/>
      <c r="FX151" s="64"/>
      <c r="FY151" s="64"/>
      <c r="FZ151" s="64"/>
      <c r="GA151" s="64"/>
      <c r="GB151" s="64"/>
      <c r="GC151" s="64"/>
      <c r="GD151" s="64"/>
      <c r="GE151" s="64"/>
      <c r="GF151" s="64"/>
      <c r="GG151" s="64"/>
      <c r="GH151" s="64"/>
      <c r="GI151" s="64"/>
      <c r="GJ151" s="64"/>
      <c r="GK151" s="64"/>
      <c r="GL151" s="64"/>
      <c r="GM151" s="64"/>
      <c r="GN151" s="64"/>
      <c r="GO151" s="64"/>
      <c r="GP151" s="64"/>
      <c r="GQ151" s="64"/>
      <c r="GR151" s="64"/>
      <c r="GS151" s="64"/>
      <c r="GT151" s="64"/>
      <c r="GU151" s="64"/>
    </row>
    <row r="152" spans="1:203" s="120" customFormat="1" ht="18" customHeight="1" x14ac:dyDescent="0.2">
      <c r="A152" s="121">
        <f t="shared" si="172"/>
        <v>85</v>
      </c>
      <c r="B152" s="166" t="s">
        <v>189</v>
      </c>
      <c r="C152" s="166" t="s">
        <v>189</v>
      </c>
      <c r="D152" s="42" t="s">
        <v>207</v>
      </c>
      <c r="E152" s="163">
        <v>1</v>
      </c>
      <c r="F152" s="164">
        <v>0</v>
      </c>
      <c r="G152" s="163">
        <f t="shared" ref="G152" si="198">E152+(E152*F152)</f>
        <v>1</v>
      </c>
      <c r="H152" s="6" t="s">
        <v>110</v>
      </c>
      <c r="I152" s="162">
        <v>1.4625000000000001</v>
      </c>
      <c r="J152" s="3">
        <f t="shared" ref="J152" si="199">I152*G152</f>
        <v>1.4625000000000001</v>
      </c>
      <c r="K152" s="147">
        <v>58.68</v>
      </c>
      <c r="L152" s="147">
        <f t="shared" ref="L152" si="200">K152*J152</f>
        <v>85.819500000000005</v>
      </c>
      <c r="M152" s="147">
        <v>546</v>
      </c>
      <c r="N152" s="148">
        <f t="shared" ref="N152" si="201">M152*G152</f>
        <v>546</v>
      </c>
      <c r="O152" s="165">
        <f t="shared" ref="O152" si="202">L152+N152</f>
        <v>631.81950000000006</v>
      </c>
      <c r="P152" s="123"/>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c r="CY152" s="64"/>
      <c r="CZ152" s="64"/>
      <c r="DA152" s="64"/>
      <c r="DB152" s="64"/>
      <c r="DC152" s="64"/>
      <c r="DD152" s="64"/>
      <c r="DE152" s="64"/>
      <c r="DF152" s="64"/>
      <c r="DG152" s="64"/>
      <c r="DH152" s="64"/>
      <c r="DI152" s="64"/>
      <c r="DJ152" s="64"/>
      <c r="DK152" s="64"/>
      <c r="DL152" s="64"/>
      <c r="DM152" s="64"/>
      <c r="DN152" s="64"/>
      <c r="DO152" s="64"/>
      <c r="DP152" s="64"/>
      <c r="DQ152" s="64"/>
      <c r="DR152" s="64"/>
      <c r="DS152" s="64"/>
      <c r="DT152" s="64"/>
      <c r="DU152" s="64"/>
      <c r="DV152" s="64"/>
      <c r="DW152" s="64"/>
      <c r="DX152" s="64"/>
      <c r="DY152" s="64"/>
      <c r="DZ152" s="64"/>
      <c r="EA152" s="64"/>
      <c r="EB152" s="64"/>
      <c r="EC152" s="64"/>
      <c r="ED152" s="64"/>
      <c r="EE152" s="64"/>
      <c r="EF152" s="64"/>
      <c r="EG152" s="64"/>
      <c r="EH152" s="64"/>
      <c r="EI152" s="64"/>
      <c r="EJ152" s="64"/>
      <c r="EK152" s="64"/>
      <c r="EL152" s="64"/>
      <c r="EM152" s="64"/>
      <c r="EN152" s="64"/>
      <c r="EO152" s="64"/>
      <c r="EP152" s="64"/>
      <c r="EQ152" s="64"/>
      <c r="ER152" s="64"/>
      <c r="ES152" s="64"/>
      <c r="ET152" s="64"/>
      <c r="EU152" s="64"/>
      <c r="EV152" s="64"/>
      <c r="EW152" s="64"/>
      <c r="EX152" s="64"/>
      <c r="EY152" s="64"/>
      <c r="EZ152" s="64"/>
      <c r="FA152" s="64"/>
      <c r="FB152" s="64"/>
      <c r="FC152" s="64"/>
      <c r="FD152" s="64"/>
      <c r="FE152" s="64"/>
      <c r="FF152" s="64"/>
      <c r="FG152" s="64"/>
      <c r="FH152" s="64"/>
      <c r="FI152" s="64"/>
      <c r="FJ152" s="64"/>
      <c r="FK152" s="64"/>
      <c r="FL152" s="64"/>
      <c r="FM152" s="64"/>
      <c r="FN152" s="64"/>
      <c r="FO152" s="64"/>
      <c r="FP152" s="64"/>
      <c r="FQ152" s="64"/>
      <c r="FR152" s="64"/>
      <c r="FS152" s="64"/>
      <c r="FT152" s="64"/>
      <c r="FU152" s="64"/>
      <c r="FV152" s="64"/>
      <c r="FW152" s="64"/>
      <c r="FX152" s="64"/>
      <c r="FY152" s="64"/>
      <c r="FZ152" s="64"/>
      <c r="GA152" s="64"/>
      <c r="GB152" s="64"/>
      <c r="GC152" s="64"/>
      <c r="GD152" s="64"/>
      <c r="GE152" s="64"/>
      <c r="GF152" s="64"/>
      <c r="GG152" s="64"/>
      <c r="GH152" s="64"/>
      <c r="GI152" s="64"/>
      <c r="GJ152" s="64"/>
      <c r="GK152" s="64"/>
      <c r="GL152" s="64"/>
      <c r="GM152" s="64"/>
      <c r="GN152" s="64"/>
      <c r="GO152" s="64"/>
      <c r="GP152" s="64"/>
      <c r="GQ152" s="64"/>
      <c r="GR152" s="64"/>
      <c r="GS152" s="64"/>
      <c r="GT152" s="64"/>
      <c r="GU152" s="64"/>
    </row>
    <row r="153" spans="1:203" s="120" customFormat="1" x14ac:dyDescent="0.2">
      <c r="A153" s="121" t="str">
        <f t="shared" si="172"/>
        <v/>
      </c>
      <c r="B153" s="166"/>
      <c r="C153" s="166"/>
      <c r="D153" s="42"/>
      <c r="E153" s="163"/>
      <c r="F153" s="164"/>
      <c r="G153" s="163"/>
      <c r="H153" s="6"/>
      <c r="I153" s="162"/>
      <c r="J153" s="3"/>
      <c r="K153" s="147"/>
      <c r="L153" s="147"/>
      <c r="M153" s="147"/>
      <c r="N153" s="148"/>
      <c r="O153" s="165"/>
      <c r="P153" s="123"/>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4"/>
      <c r="DE153" s="64"/>
      <c r="DF153" s="64"/>
      <c r="DG153" s="64"/>
      <c r="DH153" s="64"/>
      <c r="DI153" s="64"/>
      <c r="DJ153" s="64"/>
      <c r="DK153" s="64"/>
      <c r="DL153" s="64"/>
      <c r="DM153" s="64"/>
      <c r="DN153" s="64"/>
      <c r="DO153" s="64"/>
      <c r="DP153" s="64"/>
      <c r="DQ153" s="64"/>
      <c r="DR153" s="64"/>
      <c r="DS153" s="64"/>
      <c r="DT153" s="64"/>
      <c r="DU153" s="64"/>
      <c r="DV153" s="64"/>
      <c r="DW153" s="64"/>
      <c r="DX153" s="64"/>
      <c r="DY153" s="64"/>
      <c r="DZ153" s="64"/>
      <c r="EA153" s="64"/>
      <c r="EB153" s="64"/>
      <c r="EC153" s="64"/>
      <c r="ED153" s="64"/>
      <c r="EE153" s="64"/>
      <c r="EF153" s="64"/>
      <c r="EG153" s="64"/>
      <c r="EH153" s="64"/>
      <c r="EI153" s="64"/>
      <c r="EJ153" s="64"/>
      <c r="EK153" s="64"/>
      <c r="EL153" s="64"/>
      <c r="EM153" s="64"/>
      <c r="EN153" s="64"/>
      <c r="EO153" s="64"/>
      <c r="EP153" s="64"/>
      <c r="EQ153" s="64"/>
      <c r="ER153" s="64"/>
      <c r="ES153" s="64"/>
      <c r="ET153" s="64"/>
      <c r="EU153" s="64"/>
      <c r="EV153" s="64"/>
      <c r="EW153" s="64"/>
      <c r="EX153" s="64"/>
      <c r="EY153" s="64"/>
      <c r="EZ153" s="64"/>
      <c r="FA153" s="64"/>
      <c r="FB153" s="64"/>
      <c r="FC153" s="64"/>
      <c r="FD153" s="64"/>
      <c r="FE153" s="64"/>
      <c r="FF153" s="64"/>
      <c r="FG153" s="64"/>
      <c r="FH153" s="64"/>
      <c r="FI153" s="64"/>
      <c r="FJ153" s="64"/>
      <c r="FK153" s="64"/>
      <c r="FL153" s="64"/>
      <c r="FM153" s="64"/>
      <c r="FN153" s="64"/>
      <c r="FO153" s="64"/>
      <c r="FP153" s="64"/>
      <c r="FQ153" s="64"/>
      <c r="FR153" s="64"/>
      <c r="FS153" s="64"/>
      <c r="FT153" s="64"/>
      <c r="FU153" s="64"/>
      <c r="FV153" s="64"/>
      <c r="FW153" s="64"/>
      <c r="FX153" s="64"/>
      <c r="FY153" s="64"/>
      <c r="FZ153" s="64"/>
      <c r="GA153" s="64"/>
      <c r="GB153" s="64"/>
      <c r="GC153" s="64"/>
      <c r="GD153" s="64"/>
      <c r="GE153" s="64"/>
      <c r="GF153" s="64"/>
      <c r="GG153" s="64"/>
      <c r="GH153" s="64"/>
      <c r="GI153" s="64"/>
      <c r="GJ153" s="64"/>
      <c r="GK153" s="64"/>
      <c r="GL153" s="64"/>
      <c r="GM153" s="64"/>
      <c r="GN153" s="64"/>
      <c r="GO153" s="64"/>
      <c r="GP153" s="64"/>
      <c r="GQ153" s="64"/>
      <c r="GR153" s="64"/>
      <c r="GS153" s="64"/>
      <c r="GT153" s="64"/>
      <c r="GU153" s="64"/>
    </row>
    <row r="154" spans="1:203" s="120" customFormat="1" ht="18" customHeight="1" x14ac:dyDescent="0.2">
      <c r="A154" s="121" t="str">
        <f t="shared" si="172"/>
        <v/>
      </c>
      <c r="B154" s="166"/>
      <c r="C154" s="166"/>
      <c r="D154" s="51" t="s">
        <v>204</v>
      </c>
      <c r="E154" s="163"/>
      <c r="F154" s="164"/>
      <c r="G154" s="163"/>
      <c r="H154" s="6"/>
      <c r="I154" s="162"/>
      <c r="J154" s="3"/>
      <c r="K154" s="147"/>
      <c r="L154" s="147"/>
      <c r="M154" s="147"/>
      <c r="N154" s="148"/>
      <c r="O154" s="165"/>
      <c r="P154" s="123"/>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4"/>
      <c r="DE154" s="64"/>
      <c r="DF154" s="64"/>
      <c r="DG154" s="64"/>
      <c r="DH154" s="64"/>
      <c r="DI154" s="64"/>
      <c r="DJ154" s="64"/>
      <c r="DK154" s="64"/>
      <c r="DL154" s="64"/>
      <c r="DM154" s="64"/>
      <c r="DN154" s="64"/>
      <c r="DO154" s="64"/>
      <c r="DP154" s="64"/>
      <c r="DQ154" s="64"/>
      <c r="DR154" s="64"/>
      <c r="DS154" s="64"/>
      <c r="DT154" s="64"/>
      <c r="DU154" s="64"/>
      <c r="DV154" s="64"/>
      <c r="DW154" s="64"/>
      <c r="DX154" s="64"/>
      <c r="DY154" s="64"/>
      <c r="DZ154" s="64"/>
      <c r="EA154" s="64"/>
      <c r="EB154" s="64"/>
      <c r="EC154" s="64"/>
      <c r="ED154" s="64"/>
      <c r="EE154" s="64"/>
      <c r="EF154" s="64"/>
      <c r="EG154" s="64"/>
      <c r="EH154" s="64"/>
      <c r="EI154" s="64"/>
      <c r="EJ154" s="64"/>
      <c r="EK154" s="64"/>
      <c r="EL154" s="64"/>
      <c r="EM154" s="64"/>
      <c r="EN154" s="64"/>
      <c r="EO154" s="64"/>
      <c r="EP154" s="64"/>
      <c r="EQ154" s="64"/>
      <c r="ER154" s="64"/>
      <c r="ES154" s="64"/>
      <c r="ET154" s="64"/>
      <c r="EU154" s="64"/>
      <c r="EV154" s="64"/>
      <c r="EW154" s="64"/>
      <c r="EX154" s="64"/>
      <c r="EY154" s="64"/>
      <c r="EZ154" s="64"/>
      <c r="FA154" s="64"/>
      <c r="FB154" s="64"/>
      <c r="FC154" s="64"/>
      <c r="FD154" s="64"/>
      <c r="FE154" s="64"/>
      <c r="FF154" s="64"/>
      <c r="FG154" s="64"/>
      <c r="FH154" s="64"/>
      <c r="FI154" s="64"/>
      <c r="FJ154" s="64"/>
      <c r="FK154" s="64"/>
      <c r="FL154" s="64"/>
      <c r="FM154" s="64"/>
      <c r="FN154" s="64"/>
      <c r="FO154" s="64"/>
      <c r="FP154" s="64"/>
      <c r="FQ154" s="64"/>
      <c r="FR154" s="64"/>
      <c r="FS154" s="64"/>
      <c r="FT154" s="64"/>
      <c r="FU154" s="64"/>
      <c r="FV154" s="64"/>
      <c r="FW154" s="64"/>
      <c r="FX154" s="64"/>
      <c r="FY154" s="64"/>
      <c r="FZ154" s="64"/>
      <c r="GA154" s="64"/>
      <c r="GB154" s="64"/>
      <c r="GC154" s="64"/>
      <c r="GD154" s="64"/>
      <c r="GE154" s="64"/>
      <c r="GF154" s="64"/>
      <c r="GG154" s="64"/>
      <c r="GH154" s="64"/>
      <c r="GI154" s="64"/>
      <c r="GJ154" s="64"/>
      <c r="GK154" s="64"/>
      <c r="GL154" s="64"/>
      <c r="GM154" s="64"/>
      <c r="GN154" s="64"/>
      <c r="GO154" s="64"/>
      <c r="GP154" s="64"/>
      <c r="GQ154" s="64"/>
      <c r="GR154" s="64"/>
      <c r="GS154" s="64"/>
      <c r="GT154" s="64"/>
      <c r="GU154" s="64"/>
    </row>
    <row r="155" spans="1:203" s="120" customFormat="1" ht="18" customHeight="1" x14ac:dyDescent="0.2">
      <c r="A155" s="121">
        <f t="shared" si="172"/>
        <v>86</v>
      </c>
      <c r="B155" s="166" t="s">
        <v>189</v>
      </c>
      <c r="C155" s="166" t="s">
        <v>189</v>
      </c>
      <c r="D155" s="42" t="s">
        <v>199</v>
      </c>
      <c r="E155" s="174">
        <f>(5.33*5.33*0.667/27)*2</f>
        <v>1.4036100962962963</v>
      </c>
      <c r="F155" s="164">
        <v>0.05</v>
      </c>
      <c r="G155" s="163">
        <f t="shared" ref="G155:G170" si="203">E155+(E155*F155)</f>
        <v>1.473790601111111</v>
      </c>
      <c r="H155" s="6" t="s">
        <v>142</v>
      </c>
      <c r="I155" s="162">
        <v>1.1812500000000001</v>
      </c>
      <c r="J155" s="3">
        <f t="shared" ref="J155:J170" si="204">I155*G155</f>
        <v>1.7409151475625002</v>
      </c>
      <c r="K155" s="147">
        <v>58.68</v>
      </c>
      <c r="L155" s="147">
        <f t="shared" ref="L155:L170" si="205">K155*J155</f>
        <v>102.15690085896752</v>
      </c>
      <c r="M155" s="147">
        <v>257.25</v>
      </c>
      <c r="N155" s="148">
        <f t="shared" ref="N155:N170" si="206">M155*G155</f>
        <v>379.13263213583332</v>
      </c>
      <c r="O155" s="165">
        <f t="shared" ref="O155:O170" si="207">L155+N155</f>
        <v>481.28953299480082</v>
      </c>
      <c r="P155" s="123"/>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c r="GH155" s="64"/>
      <c r="GI155" s="64"/>
      <c r="GJ155" s="64"/>
      <c r="GK155" s="64"/>
      <c r="GL155" s="64"/>
      <c r="GM155" s="64"/>
      <c r="GN155" s="64"/>
      <c r="GO155" s="64"/>
      <c r="GP155" s="64"/>
      <c r="GQ155" s="64"/>
      <c r="GR155" s="64"/>
      <c r="GS155" s="64"/>
      <c r="GT155" s="64"/>
      <c r="GU155" s="64"/>
    </row>
    <row r="156" spans="1:203" s="120" customFormat="1" ht="18" customHeight="1" x14ac:dyDescent="0.2">
      <c r="A156" s="121">
        <f t="shared" si="172"/>
        <v>87</v>
      </c>
      <c r="B156" s="166" t="s">
        <v>189</v>
      </c>
      <c r="C156" s="166" t="s">
        <v>189</v>
      </c>
      <c r="D156" s="42" t="s">
        <v>198</v>
      </c>
      <c r="E156" s="174">
        <f>(5.33*5.33*0.667/27)*2</f>
        <v>1.4036100962962963</v>
      </c>
      <c r="F156" s="164">
        <v>0.05</v>
      </c>
      <c r="G156" s="163">
        <f t="shared" si="203"/>
        <v>1.473790601111111</v>
      </c>
      <c r="H156" s="6" t="s">
        <v>142</v>
      </c>
      <c r="I156" s="162">
        <v>1.1812500000000001</v>
      </c>
      <c r="J156" s="3">
        <f t="shared" si="204"/>
        <v>1.7409151475625002</v>
      </c>
      <c r="K156" s="147">
        <v>58.68</v>
      </c>
      <c r="L156" s="147">
        <f t="shared" si="205"/>
        <v>102.15690085896752</v>
      </c>
      <c r="M156" s="147">
        <v>257.25</v>
      </c>
      <c r="N156" s="148">
        <f t="shared" si="206"/>
        <v>379.13263213583332</v>
      </c>
      <c r="O156" s="165">
        <f t="shared" si="207"/>
        <v>481.28953299480082</v>
      </c>
      <c r="P156" s="123"/>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c r="CY156" s="64"/>
      <c r="CZ156" s="64"/>
      <c r="DA156" s="64"/>
      <c r="DB156" s="64"/>
      <c r="DC156" s="64"/>
      <c r="DD156" s="64"/>
      <c r="DE156" s="64"/>
      <c r="DF156" s="64"/>
      <c r="DG156" s="64"/>
      <c r="DH156" s="64"/>
      <c r="DI156" s="64"/>
      <c r="DJ156" s="64"/>
      <c r="DK156" s="64"/>
      <c r="DL156" s="64"/>
      <c r="DM156" s="64"/>
      <c r="DN156" s="64"/>
      <c r="DO156" s="64"/>
      <c r="DP156" s="64"/>
      <c r="DQ156" s="64"/>
      <c r="DR156" s="64"/>
      <c r="DS156" s="64"/>
      <c r="DT156" s="64"/>
      <c r="DU156" s="64"/>
      <c r="DV156" s="64"/>
      <c r="DW156" s="64"/>
      <c r="DX156" s="64"/>
      <c r="DY156" s="64"/>
      <c r="DZ156" s="64"/>
      <c r="EA156" s="64"/>
      <c r="EB156" s="64"/>
      <c r="EC156" s="64"/>
      <c r="ED156" s="64"/>
      <c r="EE156" s="64"/>
      <c r="EF156" s="64"/>
      <c r="EG156" s="64"/>
      <c r="EH156" s="64"/>
      <c r="EI156" s="64"/>
      <c r="EJ156" s="64"/>
      <c r="EK156" s="64"/>
      <c r="EL156" s="64"/>
      <c r="EM156" s="64"/>
      <c r="EN156" s="64"/>
      <c r="EO156" s="64"/>
      <c r="EP156" s="64"/>
      <c r="EQ156" s="64"/>
      <c r="ER156" s="64"/>
      <c r="ES156" s="64"/>
      <c r="ET156" s="64"/>
      <c r="EU156" s="64"/>
      <c r="EV156" s="64"/>
      <c r="EW156" s="64"/>
      <c r="EX156" s="64"/>
      <c r="EY156" s="64"/>
      <c r="EZ156" s="64"/>
      <c r="FA156" s="64"/>
      <c r="FB156" s="64"/>
      <c r="FC156" s="64"/>
      <c r="FD156" s="64"/>
      <c r="FE156" s="64"/>
      <c r="FF156" s="64"/>
      <c r="FG156" s="64"/>
      <c r="FH156" s="64"/>
      <c r="FI156" s="64"/>
      <c r="FJ156" s="64"/>
      <c r="FK156" s="64"/>
      <c r="FL156" s="64"/>
      <c r="FM156" s="64"/>
      <c r="FN156" s="64"/>
      <c r="FO156" s="64"/>
      <c r="FP156" s="64"/>
      <c r="FQ156" s="64"/>
      <c r="FR156" s="64"/>
      <c r="FS156" s="64"/>
      <c r="FT156" s="64"/>
      <c r="FU156" s="64"/>
      <c r="FV156" s="64"/>
      <c r="FW156" s="64"/>
      <c r="FX156" s="64"/>
      <c r="FY156" s="64"/>
      <c r="FZ156" s="64"/>
      <c r="GA156" s="64"/>
      <c r="GB156" s="64"/>
      <c r="GC156" s="64"/>
      <c r="GD156" s="64"/>
      <c r="GE156" s="64"/>
      <c r="GF156" s="64"/>
      <c r="GG156" s="64"/>
      <c r="GH156" s="64"/>
      <c r="GI156" s="64"/>
      <c r="GJ156" s="64"/>
      <c r="GK156" s="64"/>
      <c r="GL156" s="64"/>
      <c r="GM156" s="64"/>
      <c r="GN156" s="64"/>
      <c r="GO156" s="64"/>
      <c r="GP156" s="64"/>
      <c r="GQ156" s="64"/>
      <c r="GR156" s="64"/>
      <c r="GS156" s="64"/>
      <c r="GT156" s="64"/>
      <c r="GU156" s="64"/>
    </row>
    <row r="157" spans="1:203" s="120" customFormat="1" ht="18" customHeight="1" x14ac:dyDescent="0.2">
      <c r="A157" s="121">
        <f t="shared" si="172"/>
        <v>88</v>
      </c>
      <c r="B157" s="166" t="s">
        <v>189</v>
      </c>
      <c r="C157" s="166" t="s">
        <v>189</v>
      </c>
      <c r="D157" s="42" t="s">
        <v>200</v>
      </c>
      <c r="E157" s="163">
        <f>(5.33*4*11.33*0.5/27)*2</f>
        <v>8.9465037037037032</v>
      </c>
      <c r="F157" s="164">
        <v>0.05</v>
      </c>
      <c r="G157" s="163">
        <f t="shared" si="203"/>
        <v>9.3938288888888888</v>
      </c>
      <c r="H157" s="6" t="s">
        <v>142</v>
      </c>
      <c r="I157" s="162">
        <v>1.1812500000000001</v>
      </c>
      <c r="J157" s="3">
        <f t="shared" si="204"/>
        <v>11.096460375000001</v>
      </c>
      <c r="K157" s="147">
        <v>58.68</v>
      </c>
      <c r="L157" s="147">
        <f t="shared" si="205"/>
        <v>651.14029480500005</v>
      </c>
      <c r="M157" s="147">
        <v>257.25</v>
      </c>
      <c r="N157" s="148">
        <f t="shared" si="206"/>
        <v>2416.5624816666668</v>
      </c>
      <c r="O157" s="165">
        <f t="shared" si="207"/>
        <v>3067.7027764716668</v>
      </c>
      <c r="P157" s="123"/>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c r="CY157" s="64"/>
      <c r="CZ157" s="64"/>
      <c r="DA157" s="64"/>
      <c r="DB157" s="64"/>
      <c r="DC157" s="64"/>
      <c r="DD157" s="64"/>
      <c r="DE157" s="64"/>
      <c r="DF157" s="64"/>
      <c r="DG157" s="64"/>
      <c r="DH157" s="64"/>
      <c r="DI157" s="64"/>
      <c r="DJ157" s="64"/>
      <c r="DK157" s="64"/>
      <c r="DL157" s="64"/>
      <c r="DM157" s="64"/>
      <c r="DN157" s="64"/>
      <c r="DO157" s="64"/>
      <c r="DP157" s="64"/>
      <c r="DQ157" s="64"/>
      <c r="DR157" s="64"/>
      <c r="DS157" s="64"/>
      <c r="DT157" s="64"/>
      <c r="DU157" s="64"/>
      <c r="DV157" s="64"/>
      <c r="DW157" s="64"/>
      <c r="DX157" s="64"/>
      <c r="DY157" s="64"/>
      <c r="DZ157" s="64"/>
      <c r="EA157" s="64"/>
      <c r="EB157" s="64"/>
      <c r="EC157" s="64"/>
      <c r="ED157" s="64"/>
      <c r="EE157" s="64"/>
      <c r="EF157" s="64"/>
      <c r="EG157" s="64"/>
      <c r="EH157" s="64"/>
      <c r="EI157" s="64"/>
      <c r="EJ157" s="64"/>
      <c r="EK157" s="64"/>
      <c r="EL157" s="64"/>
      <c r="EM157" s="64"/>
      <c r="EN157" s="64"/>
      <c r="EO157" s="64"/>
      <c r="EP157" s="64"/>
      <c r="EQ157" s="64"/>
      <c r="ER157" s="64"/>
      <c r="ES157" s="64"/>
      <c r="ET157" s="64"/>
      <c r="EU157" s="64"/>
      <c r="EV157" s="64"/>
      <c r="EW157" s="64"/>
      <c r="EX157" s="64"/>
      <c r="EY157" s="64"/>
      <c r="EZ157" s="64"/>
      <c r="FA157" s="64"/>
      <c r="FB157" s="64"/>
      <c r="FC157" s="64"/>
      <c r="FD157" s="64"/>
      <c r="FE157" s="64"/>
      <c r="FF157" s="64"/>
      <c r="FG157" s="64"/>
      <c r="FH157" s="64"/>
      <c r="FI157" s="64"/>
      <c r="FJ157" s="64"/>
      <c r="FK157" s="64"/>
      <c r="FL157" s="64"/>
      <c r="FM157" s="64"/>
      <c r="FN157" s="64"/>
      <c r="FO157" s="64"/>
      <c r="FP157" s="64"/>
      <c r="FQ157" s="64"/>
      <c r="FR157" s="64"/>
      <c r="FS157" s="64"/>
      <c r="FT157" s="64"/>
      <c r="FU157" s="64"/>
      <c r="FV157" s="64"/>
      <c r="FW157" s="64"/>
      <c r="FX157" s="64"/>
      <c r="FY157" s="64"/>
      <c r="FZ157" s="64"/>
      <c r="GA157" s="64"/>
      <c r="GB157" s="64"/>
      <c r="GC157" s="64"/>
      <c r="GD157" s="64"/>
      <c r="GE157" s="64"/>
      <c r="GF157" s="64"/>
      <c r="GG157" s="64"/>
      <c r="GH157" s="64"/>
      <c r="GI157" s="64"/>
      <c r="GJ157" s="64"/>
      <c r="GK157" s="64"/>
      <c r="GL157" s="64"/>
      <c r="GM157" s="64"/>
      <c r="GN157" s="64"/>
      <c r="GO157" s="64"/>
      <c r="GP157" s="64"/>
      <c r="GQ157" s="64"/>
      <c r="GR157" s="64"/>
      <c r="GS157" s="64"/>
      <c r="GT157" s="64"/>
      <c r="GU157" s="64"/>
    </row>
    <row r="158" spans="1:203" s="120" customFormat="1" ht="18" customHeight="1" x14ac:dyDescent="0.2">
      <c r="A158" s="121">
        <f t="shared" si="172"/>
        <v>89</v>
      </c>
      <c r="B158" s="166" t="s">
        <v>189</v>
      </c>
      <c r="C158" s="166" t="s">
        <v>189</v>
      </c>
      <c r="D158" s="42" t="s">
        <v>201</v>
      </c>
      <c r="E158" s="163">
        <f>((((5.33*5.33)+(5.33*5.33)+(5.33*4*11.333))/1)*2*1.043*1.1)*2</f>
        <v>1369.5887325120002</v>
      </c>
      <c r="F158" s="164">
        <v>0.05</v>
      </c>
      <c r="G158" s="163">
        <f t="shared" si="203"/>
        <v>1438.0681691376003</v>
      </c>
      <c r="H158" s="6" t="s">
        <v>144</v>
      </c>
      <c r="I158" s="162">
        <v>8.1000000000000013E-3</v>
      </c>
      <c r="J158" s="3">
        <f t="shared" si="204"/>
        <v>11.648352170014565</v>
      </c>
      <c r="K158" s="147">
        <v>58.68</v>
      </c>
      <c r="L158" s="147">
        <f t="shared" si="205"/>
        <v>683.52530533645472</v>
      </c>
      <c r="M158" s="147">
        <v>1.1340000000000001</v>
      </c>
      <c r="N158" s="148">
        <f t="shared" si="206"/>
        <v>1630.7693038020388</v>
      </c>
      <c r="O158" s="165">
        <f t="shared" si="207"/>
        <v>2314.2946091384938</v>
      </c>
      <c r="P158" s="123"/>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4"/>
      <c r="DE158" s="64"/>
      <c r="DF158" s="64"/>
      <c r="DG158" s="64"/>
      <c r="DH158" s="64"/>
      <c r="DI158" s="64"/>
      <c r="DJ158" s="64"/>
      <c r="DK158" s="64"/>
      <c r="DL158" s="64"/>
      <c r="DM158" s="64"/>
      <c r="DN158" s="64"/>
      <c r="DO158" s="64"/>
      <c r="DP158" s="64"/>
      <c r="DQ158" s="64"/>
      <c r="DR158" s="64"/>
      <c r="DS158" s="64"/>
      <c r="DT158" s="64"/>
      <c r="DU158" s="64"/>
      <c r="DV158" s="64"/>
      <c r="DW158" s="64"/>
      <c r="DX158" s="64"/>
      <c r="DY158" s="64"/>
      <c r="DZ158" s="64"/>
      <c r="EA158" s="64"/>
      <c r="EB158" s="64"/>
      <c r="EC158" s="64"/>
      <c r="ED158" s="64"/>
      <c r="EE158" s="64"/>
      <c r="EF158" s="64"/>
      <c r="EG158" s="64"/>
      <c r="EH158" s="64"/>
      <c r="EI158" s="64"/>
      <c r="EJ158" s="64"/>
      <c r="EK158" s="64"/>
      <c r="EL158" s="64"/>
      <c r="EM158" s="64"/>
      <c r="EN158" s="64"/>
      <c r="EO158" s="64"/>
      <c r="EP158" s="64"/>
      <c r="EQ158" s="64"/>
      <c r="ER158" s="64"/>
      <c r="ES158" s="64"/>
      <c r="ET158" s="64"/>
      <c r="EU158" s="64"/>
      <c r="EV158" s="64"/>
      <c r="EW158" s="64"/>
      <c r="EX158" s="64"/>
      <c r="EY158" s="64"/>
      <c r="EZ158" s="64"/>
      <c r="FA158" s="64"/>
      <c r="FB158" s="64"/>
      <c r="FC158" s="64"/>
      <c r="FD158" s="64"/>
      <c r="FE158" s="64"/>
      <c r="FF158" s="64"/>
      <c r="FG158" s="64"/>
      <c r="FH158" s="64"/>
      <c r="FI158" s="64"/>
      <c r="FJ158" s="64"/>
      <c r="FK158" s="64"/>
      <c r="FL158" s="64"/>
      <c r="FM158" s="64"/>
      <c r="FN158" s="64"/>
      <c r="FO158" s="64"/>
      <c r="FP158" s="64"/>
      <c r="FQ158" s="64"/>
      <c r="FR158" s="64"/>
      <c r="FS158" s="64"/>
      <c r="FT158" s="64"/>
      <c r="FU158" s="64"/>
      <c r="FV158" s="64"/>
      <c r="FW158" s="64"/>
      <c r="FX158" s="64"/>
      <c r="FY158" s="64"/>
      <c r="FZ158" s="64"/>
      <c r="GA158" s="64"/>
      <c r="GB158" s="64"/>
      <c r="GC158" s="64"/>
      <c r="GD158" s="64"/>
      <c r="GE158" s="64"/>
      <c r="GF158" s="64"/>
      <c r="GG158" s="64"/>
      <c r="GH158" s="64"/>
      <c r="GI158" s="64"/>
      <c r="GJ158" s="64"/>
      <c r="GK158" s="64"/>
      <c r="GL158" s="64"/>
      <c r="GM158" s="64"/>
      <c r="GN158" s="64"/>
      <c r="GO158" s="64"/>
      <c r="GP158" s="64"/>
      <c r="GQ158" s="64"/>
      <c r="GR158" s="64"/>
      <c r="GS158" s="64"/>
      <c r="GT158" s="64"/>
      <c r="GU158" s="64"/>
    </row>
    <row r="159" spans="1:203" s="120" customFormat="1" ht="18" customHeight="1" x14ac:dyDescent="0.2">
      <c r="A159" s="121">
        <f t="shared" si="172"/>
        <v>90</v>
      </c>
      <c r="B159" s="166" t="s">
        <v>189</v>
      </c>
      <c r="C159" s="166" t="s">
        <v>189</v>
      </c>
      <c r="D159" s="42" t="s">
        <v>202</v>
      </c>
      <c r="E159" s="163">
        <f>(5.33*5.33*1/27)*2</f>
        <v>2.1043629629629628</v>
      </c>
      <c r="F159" s="164">
        <v>0.05</v>
      </c>
      <c r="G159" s="163">
        <f t="shared" si="203"/>
        <v>2.209581111111111</v>
      </c>
      <c r="H159" s="6" t="s">
        <v>142</v>
      </c>
      <c r="I159" s="162">
        <v>0.78749999999999998</v>
      </c>
      <c r="J159" s="3">
        <f t="shared" si="204"/>
        <v>1.740045125</v>
      </c>
      <c r="K159" s="147">
        <v>58.68</v>
      </c>
      <c r="L159" s="147">
        <f t="shared" si="205"/>
        <v>102.105847935</v>
      </c>
      <c r="M159" s="147">
        <v>110.25</v>
      </c>
      <c r="N159" s="148">
        <f t="shared" si="206"/>
        <v>243.60631749999999</v>
      </c>
      <c r="O159" s="165">
        <f t="shared" si="207"/>
        <v>345.71216543499997</v>
      </c>
      <c r="P159" s="123"/>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c r="DH159" s="64"/>
      <c r="DI159" s="64"/>
      <c r="DJ159" s="64"/>
      <c r="DK159" s="64"/>
      <c r="DL159" s="64"/>
      <c r="DM159" s="64"/>
      <c r="DN159" s="64"/>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c r="GH159" s="64"/>
      <c r="GI159" s="64"/>
      <c r="GJ159" s="64"/>
      <c r="GK159" s="64"/>
      <c r="GL159" s="64"/>
      <c r="GM159" s="64"/>
      <c r="GN159" s="64"/>
      <c r="GO159" s="64"/>
      <c r="GP159" s="64"/>
      <c r="GQ159" s="64"/>
      <c r="GR159" s="64"/>
      <c r="GS159" s="64"/>
      <c r="GT159" s="64"/>
      <c r="GU159" s="64"/>
    </row>
    <row r="160" spans="1:203" s="120" customFormat="1" ht="18" customHeight="1" x14ac:dyDescent="0.2">
      <c r="A160" s="121">
        <f t="shared" si="172"/>
        <v>91</v>
      </c>
      <c r="B160" s="166" t="s">
        <v>189</v>
      </c>
      <c r="C160" s="166" t="s">
        <v>189</v>
      </c>
      <c r="D160" s="42" t="s">
        <v>206</v>
      </c>
      <c r="E160" s="163">
        <f>(11.33/1.5)*2</f>
        <v>15.106666666666667</v>
      </c>
      <c r="F160" s="164">
        <v>0</v>
      </c>
      <c r="G160" s="163">
        <f t="shared" ref="G160:G161" si="208">E160+(E160*F160)</f>
        <v>15.106666666666667</v>
      </c>
      <c r="H160" s="6" t="s">
        <v>110</v>
      </c>
      <c r="I160" s="162">
        <v>0.27</v>
      </c>
      <c r="J160" s="3">
        <f t="shared" ref="J160:J161" si="209">I160*G160</f>
        <v>4.0788000000000002</v>
      </c>
      <c r="K160" s="147">
        <v>58.68</v>
      </c>
      <c r="L160" s="147">
        <f t="shared" ref="L160:L161" si="210">K160*J160</f>
        <v>239.34398400000001</v>
      </c>
      <c r="M160" s="147">
        <v>100.80000000000001</v>
      </c>
      <c r="N160" s="148">
        <f t="shared" ref="N160:N161" si="211">M160*G160</f>
        <v>1522.7520000000002</v>
      </c>
      <c r="O160" s="165">
        <f t="shared" ref="O160:O161" si="212">L160+N160</f>
        <v>1762.0959840000003</v>
      </c>
      <c r="P160" s="123"/>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c r="CY160" s="64"/>
      <c r="CZ160" s="64"/>
      <c r="DA160" s="64"/>
      <c r="DB160" s="64"/>
      <c r="DC160" s="64"/>
      <c r="DD160" s="64"/>
      <c r="DE160" s="64"/>
      <c r="DF160" s="64"/>
      <c r="DG160" s="64"/>
      <c r="DH160" s="64"/>
      <c r="DI160" s="64"/>
      <c r="DJ160" s="64"/>
      <c r="DK160" s="64"/>
      <c r="DL160" s="64"/>
      <c r="DM160" s="64"/>
      <c r="DN160" s="64"/>
      <c r="DO160" s="64"/>
      <c r="DP160" s="64"/>
      <c r="DQ160" s="64"/>
      <c r="DR160" s="64"/>
      <c r="DS160" s="64"/>
      <c r="DT160" s="64"/>
      <c r="DU160" s="64"/>
      <c r="DV160" s="64"/>
      <c r="DW160" s="64"/>
      <c r="DX160" s="64"/>
      <c r="DY160" s="64"/>
      <c r="DZ160" s="64"/>
      <c r="EA160" s="64"/>
      <c r="EB160" s="64"/>
      <c r="EC160" s="64"/>
      <c r="ED160" s="64"/>
      <c r="EE160" s="64"/>
      <c r="EF160" s="64"/>
      <c r="EG160" s="64"/>
      <c r="EH160" s="64"/>
      <c r="EI160" s="64"/>
      <c r="EJ160" s="64"/>
      <c r="EK160" s="64"/>
      <c r="EL160" s="64"/>
      <c r="EM160" s="64"/>
      <c r="EN160" s="64"/>
      <c r="EO160" s="64"/>
      <c r="EP160" s="64"/>
      <c r="EQ160" s="64"/>
      <c r="ER160" s="64"/>
      <c r="ES160" s="64"/>
      <c r="ET160" s="64"/>
      <c r="EU160" s="64"/>
      <c r="EV160" s="64"/>
      <c r="EW160" s="64"/>
      <c r="EX160" s="64"/>
      <c r="EY160" s="64"/>
      <c r="EZ160" s="64"/>
      <c r="FA160" s="64"/>
      <c r="FB160" s="64"/>
      <c r="FC160" s="64"/>
      <c r="FD160" s="64"/>
      <c r="FE160" s="64"/>
      <c r="FF160" s="64"/>
      <c r="FG160" s="64"/>
      <c r="FH160" s="64"/>
      <c r="FI160" s="64"/>
      <c r="FJ160" s="64"/>
      <c r="FK160" s="64"/>
      <c r="FL160" s="64"/>
      <c r="FM160" s="64"/>
      <c r="FN160" s="64"/>
      <c r="FO160" s="64"/>
      <c r="FP160" s="64"/>
      <c r="FQ160" s="64"/>
      <c r="FR160" s="64"/>
      <c r="FS160" s="64"/>
      <c r="FT160" s="64"/>
      <c r="FU160" s="64"/>
      <c r="FV160" s="64"/>
      <c r="FW160" s="64"/>
      <c r="FX160" s="64"/>
      <c r="FY160" s="64"/>
      <c r="FZ160" s="64"/>
      <c r="GA160" s="64"/>
      <c r="GB160" s="64"/>
      <c r="GC160" s="64"/>
      <c r="GD160" s="64"/>
      <c r="GE160" s="64"/>
      <c r="GF160" s="64"/>
      <c r="GG160" s="64"/>
      <c r="GH160" s="64"/>
      <c r="GI160" s="64"/>
      <c r="GJ160" s="64"/>
      <c r="GK160" s="64"/>
      <c r="GL160" s="64"/>
      <c r="GM160" s="64"/>
      <c r="GN160" s="64"/>
      <c r="GO160" s="64"/>
      <c r="GP160" s="64"/>
      <c r="GQ160" s="64"/>
      <c r="GR160" s="64"/>
      <c r="GS160" s="64"/>
      <c r="GT160" s="64"/>
      <c r="GU160" s="64"/>
    </row>
    <row r="161" spans="1:203" s="120" customFormat="1" ht="18" customHeight="1" x14ac:dyDescent="0.2">
      <c r="A161" s="121">
        <f t="shared" si="172"/>
        <v>92</v>
      </c>
      <c r="B161" s="166" t="s">
        <v>189</v>
      </c>
      <c r="C161" s="166" t="s">
        <v>189</v>
      </c>
      <c r="D161" s="42" t="s">
        <v>207</v>
      </c>
      <c r="E161" s="163">
        <v>2</v>
      </c>
      <c r="F161" s="164">
        <v>0</v>
      </c>
      <c r="G161" s="163">
        <f t="shared" si="208"/>
        <v>2</v>
      </c>
      <c r="H161" s="6" t="s">
        <v>110</v>
      </c>
      <c r="I161" s="162">
        <v>1.4625000000000001</v>
      </c>
      <c r="J161" s="3">
        <f t="shared" si="209"/>
        <v>2.9250000000000003</v>
      </c>
      <c r="K161" s="147">
        <v>58.68</v>
      </c>
      <c r="L161" s="147">
        <f t="shared" si="210"/>
        <v>171.63900000000001</v>
      </c>
      <c r="M161" s="147">
        <v>546</v>
      </c>
      <c r="N161" s="148">
        <f t="shared" si="211"/>
        <v>1092</v>
      </c>
      <c r="O161" s="165">
        <f t="shared" si="212"/>
        <v>1263.6390000000001</v>
      </c>
      <c r="P161" s="123"/>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c r="DA161" s="64"/>
      <c r="DB161" s="64"/>
      <c r="DC161" s="64"/>
      <c r="DD161" s="64"/>
      <c r="DE161" s="64"/>
      <c r="DF161" s="64"/>
      <c r="DG161" s="64"/>
      <c r="DH161" s="64"/>
      <c r="DI161" s="64"/>
      <c r="DJ161" s="64"/>
      <c r="DK161" s="64"/>
      <c r="DL161" s="64"/>
      <c r="DM161" s="64"/>
      <c r="DN161" s="64"/>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64"/>
      <c r="EY161" s="64"/>
      <c r="EZ161" s="64"/>
      <c r="FA161" s="64"/>
      <c r="FB161" s="64"/>
      <c r="FC161" s="64"/>
      <c r="FD161" s="64"/>
      <c r="FE161" s="64"/>
      <c r="FF161" s="64"/>
      <c r="FG161" s="64"/>
      <c r="FH161" s="64"/>
      <c r="FI161" s="64"/>
      <c r="FJ161" s="64"/>
      <c r="FK161" s="64"/>
      <c r="FL161" s="64"/>
      <c r="FM161" s="64"/>
      <c r="FN161" s="64"/>
      <c r="FO161" s="64"/>
      <c r="FP161" s="64"/>
      <c r="FQ161" s="64"/>
      <c r="FR161" s="64"/>
      <c r="FS161" s="64"/>
      <c r="FT161" s="64"/>
      <c r="FU161" s="64"/>
      <c r="FV161" s="64"/>
      <c r="FW161" s="64"/>
      <c r="FX161" s="64"/>
      <c r="FY161" s="64"/>
      <c r="FZ161" s="64"/>
      <c r="GA161" s="64"/>
      <c r="GB161" s="64"/>
      <c r="GC161" s="64"/>
      <c r="GD161" s="64"/>
      <c r="GE161" s="64"/>
      <c r="GF161" s="64"/>
      <c r="GG161" s="64"/>
      <c r="GH161" s="64"/>
      <c r="GI161" s="64"/>
      <c r="GJ161" s="64"/>
      <c r="GK161" s="64"/>
      <c r="GL161" s="64"/>
      <c r="GM161" s="64"/>
      <c r="GN161" s="64"/>
      <c r="GO161" s="64"/>
      <c r="GP161" s="64"/>
      <c r="GQ161" s="64"/>
      <c r="GR161" s="64"/>
      <c r="GS161" s="64"/>
      <c r="GT161" s="64"/>
      <c r="GU161" s="64"/>
    </row>
    <row r="162" spans="1:203" s="120" customFormat="1" x14ac:dyDescent="0.2">
      <c r="A162" s="121" t="str">
        <f t="shared" si="172"/>
        <v/>
      </c>
      <c r="B162" s="166"/>
      <c r="C162" s="166"/>
      <c r="D162" s="42"/>
      <c r="E162" s="163"/>
      <c r="F162" s="164"/>
      <c r="G162" s="163"/>
      <c r="H162" s="6"/>
      <c r="I162" s="162"/>
      <c r="J162" s="3"/>
      <c r="K162" s="147"/>
      <c r="L162" s="147"/>
      <c r="M162" s="147"/>
      <c r="N162" s="148"/>
      <c r="O162" s="165"/>
      <c r="P162" s="123"/>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c r="DA162" s="64"/>
      <c r="DB162" s="64"/>
      <c r="DC162" s="64"/>
      <c r="DD162" s="64"/>
      <c r="DE162" s="64"/>
      <c r="DF162" s="64"/>
      <c r="DG162" s="64"/>
      <c r="DH162" s="64"/>
      <c r="DI162" s="64"/>
      <c r="DJ162" s="64"/>
      <c r="DK162" s="64"/>
      <c r="DL162" s="64"/>
      <c r="DM162" s="64"/>
      <c r="DN162" s="64"/>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64"/>
      <c r="EY162" s="64"/>
      <c r="EZ162" s="64"/>
      <c r="FA162" s="64"/>
      <c r="FB162" s="64"/>
      <c r="FC162" s="64"/>
      <c r="FD162" s="64"/>
      <c r="FE162" s="64"/>
      <c r="FF162" s="64"/>
      <c r="FG162" s="64"/>
      <c r="FH162" s="64"/>
      <c r="FI162" s="64"/>
      <c r="FJ162" s="64"/>
      <c r="FK162" s="64"/>
      <c r="FL162" s="64"/>
      <c r="FM162" s="64"/>
      <c r="FN162" s="64"/>
      <c r="FO162" s="64"/>
      <c r="FP162" s="64"/>
      <c r="FQ162" s="64"/>
      <c r="FR162" s="64"/>
      <c r="FS162" s="64"/>
      <c r="FT162" s="64"/>
      <c r="FU162" s="64"/>
      <c r="FV162" s="64"/>
      <c r="FW162" s="64"/>
      <c r="FX162" s="64"/>
      <c r="FY162" s="64"/>
      <c r="FZ162" s="64"/>
      <c r="GA162" s="64"/>
      <c r="GB162" s="64"/>
      <c r="GC162" s="64"/>
      <c r="GD162" s="64"/>
      <c r="GE162" s="64"/>
      <c r="GF162" s="64"/>
      <c r="GG162" s="64"/>
      <c r="GH162" s="64"/>
      <c r="GI162" s="64"/>
      <c r="GJ162" s="64"/>
      <c r="GK162" s="64"/>
      <c r="GL162" s="64"/>
      <c r="GM162" s="64"/>
      <c r="GN162" s="64"/>
      <c r="GO162" s="64"/>
      <c r="GP162" s="64"/>
      <c r="GQ162" s="64"/>
      <c r="GR162" s="64"/>
      <c r="GS162" s="64"/>
      <c r="GT162" s="64"/>
      <c r="GU162" s="64"/>
    </row>
    <row r="163" spans="1:203" s="120" customFormat="1" ht="18" customHeight="1" x14ac:dyDescent="0.2">
      <c r="A163" s="121" t="str">
        <f t="shared" si="172"/>
        <v/>
      </c>
      <c r="B163" s="166"/>
      <c r="C163" s="166"/>
      <c r="D163" s="51" t="s">
        <v>205</v>
      </c>
      <c r="E163" s="163"/>
      <c r="F163" s="164"/>
      <c r="G163" s="163"/>
      <c r="H163" s="6"/>
      <c r="I163" s="162"/>
      <c r="J163" s="3"/>
      <c r="K163" s="147"/>
      <c r="L163" s="147"/>
      <c r="M163" s="147"/>
      <c r="N163" s="148"/>
      <c r="O163" s="165"/>
      <c r="P163" s="123"/>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row>
    <row r="164" spans="1:203" s="120" customFormat="1" ht="18" customHeight="1" x14ac:dyDescent="0.2">
      <c r="A164" s="121">
        <f t="shared" si="172"/>
        <v>93</v>
      </c>
      <c r="B164" s="166" t="s">
        <v>189</v>
      </c>
      <c r="C164" s="166" t="s">
        <v>189</v>
      </c>
      <c r="D164" s="42" t="s">
        <v>199</v>
      </c>
      <c r="E164" s="174">
        <f>(5.83*5.83*0.667/27)*1</f>
        <v>0.83965171481481493</v>
      </c>
      <c r="F164" s="164">
        <v>0.05</v>
      </c>
      <c r="G164" s="163">
        <f t="shared" si="203"/>
        <v>0.88163430055555569</v>
      </c>
      <c r="H164" s="6" t="s">
        <v>142</v>
      </c>
      <c r="I164" s="162">
        <v>1.1812500000000001</v>
      </c>
      <c r="J164" s="3">
        <f t="shared" si="204"/>
        <v>1.0414305175312504</v>
      </c>
      <c r="K164" s="147">
        <v>58.68</v>
      </c>
      <c r="L164" s="147">
        <f t="shared" si="205"/>
        <v>61.111142768733771</v>
      </c>
      <c r="M164" s="147">
        <v>257.25</v>
      </c>
      <c r="N164" s="148">
        <f t="shared" si="206"/>
        <v>226.80042381791671</v>
      </c>
      <c r="O164" s="165">
        <f t="shared" si="207"/>
        <v>287.91156658665045</v>
      </c>
      <c r="P164" s="123"/>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c r="GH164" s="64"/>
      <c r="GI164" s="64"/>
      <c r="GJ164" s="64"/>
      <c r="GK164" s="64"/>
      <c r="GL164" s="64"/>
      <c r="GM164" s="64"/>
      <c r="GN164" s="64"/>
      <c r="GO164" s="64"/>
      <c r="GP164" s="64"/>
      <c r="GQ164" s="64"/>
      <c r="GR164" s="64"/>
      <c r="GS164" s="64"/>
      <c r="GT164" s="64"/>
      <c r="GU164" s="64"/>
    </row>
    <row r="165" spans="1:203" s="120" customFormat="1" ht="18" customHeight="1" x14ac:dyDescent="0.2">
      <c r="A165" s="121">
        <f t="shared" si="172"/>
        <v>94</v>
      </c>
      <c r="B165" s="166" t="s">
        <v>189</v>
      </c>
      <c r="C165" s="166" t="s">
        <v>189</v>
      </c>
      <c r="D165" s="42" t="s">
        <v>198</v>
      </c>
      <c r="E165" s="174">
        <f>(5.83*5.83*0.667/27)*1</f>
        <v>0.83965171481481493</v>
      </c>
      <c r="F165" s="164">
        <v>0.05</v>
      </c>
      <c r="G165" s="163">
        <f t="shared" si="203"/>
        <v>0.88163430055555569</v>
      </c>
      <c r="H165" s="6" t="s">
        <v>142</v>
      </c>
      <c r="I165" s="162">
        <v>1.1812500000000001</v>
      </c>
      <c r="J165" s="3">
        <f t="shared" si="204"/>
        <v>1.0414305175312504</v>
      </c>
      <c r="K165" s="147">
        <v>58.68</v>
      </c>
      <c r="L165" s="147">
        <f t="shared" si="205"/>
        <v>61.111142768733771</v>
      </c>
      <c r="M165" s="147">
        <v>257.25</v>
      </c>
      <c r="N165" s="148">
        <f t="shared" si="206"/>
        <v>226.80042381791671</v>
      </c>
      <c r="O165" s="165">
        <f t="shared" si="207"/>
        <v>287.91156658665045</v>
      </c>
      <c r="P165" s="123"/>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4"/>
      <c r="FC165" s="64"/>
      <c r="FD165" s="64"/>
      <c r="FE165" s="64"/>
      <c r="FF165" s="64"/>
      <c r="FG165" s="64"/>
      <c r="FH165" s="64"/>
      <c r="FI165" s="64"/>
      <c r="FJ165" s="64"/>
      <c r="FK165" s="64"/>
      <c r="FL165" s="64"/>
      <c r="FM165" s="64"/>
      <c r="FN165" s="64"/>
      <c r="FO165" s="64"/>
      <c r="FP165" s="64"/>
      <c r="FQ165" s="64"/>
      <c r="FR165" s="64"/>
      <c r="FS165" s="64"/>
      <c r="FT165" s="64"/>
      <c r="FU165" s="64"/>
      <c r="FV165" s="64"/>
      <c r="FW165" s="64"/>
      <c r="FX165" s="64"/>
      <c r="FY165" s="64"/>
      <c r="FZ165" s="64"/>
      <c r="GA165" s="64"/>
      <c r="GB165" s="64"/>
      <c r="GC165" s="64"/>
      <c r="GD165" s="64"/>
      <c r="GE165" s="64"/>
      <c r="GF165" s="64"/>
      <c r="GG165" s="64"/>
      <c r="GH165" s="64"/>
      <c r="GI165" s="64"/>
      <c r="GJ165" s="64"/>
      <c r="GK165" s="64"/>
      <c r="GL165" s="64"/>
      <c r="GM165" s="64"/>
      <c r="GN165" s="64"/>
      <c r="GO165" s="64"/>
      <c r="GP165" s="64"/>
      <c r="GQ165" s="64"/>
      <c r="GR165" s="64"/>
      <c r="GS165" s="64"/>
      <c r="GT165" s="64"/>
      <c r="GU165" s="64"/>
    </row>
    <row r="166" spans="1:203" s="120" customFormat="1" ht="18" customHeight="1" x14ac:dyDescent="0.2">
      <c r="A166" s="121">
        <f t="shared" si="172"/>
        <v>95</v>
      </c>
      <c r="B166" s="166" t="s">
        <v>189</v>
      </c>
      <c r="C166" s="166" t="s">
        <v>189</v>
      </c>
      <c r="D166" s="42" t="s">
        <v>200</v>
      </c>
      <c r="E166" s="163">
        <f>(5.83*4*11.33*0.5/27)*1</f>
        <v>4.8928814814814814</v>
      </c>
      <c r="F166" s="164">
        <v>0.05</v>
      </c>
      <c r="G166" s="163">
        <f t="shared" si="203"/>
        <v>5.1375255555555555</v>
      </c>
      <c r="H166" s="6" t="s">
        <v>142</v>
      </c>
      <c r="I166" s="162">
        <v>1.1812500000000001</v>
      </c>
      <c r="J166" s="3">
        <f t="shared" si="204"/>
        <v>6.0687020625000008</v>
      </c>
      <c r="K166" s="147">
        <v>58.68</v>
      </c>
      <c r="L166" s="147">
        <f t="shared" si="205"/>
        <v>356.11143702750002</v>
      </c>
      <c r="M166" s="147">
        <v>257.25</v>
      </c>
      <c r="N166" s="148">
        <f t="shared" si="206"/>
        <v>1321.6284491666665</v>
      </c>
      <c r="O166" s="165">
        <f t="shared" si="207"/>
        <v>1677.7398861941665</v>
      </c>
      <c r="P166" s="123"/>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4"/>
      <c r="DE166" s="64"/>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4"/>
      <c r="FC166" s="64"/>
      <c r="FD166" s="64"/>
      <c r="FE166" s="64"/>
      <c r="FF166" s="64"/>
      <c r="FG166" s="64"/>
      <c r="FH166" s="64"/>
      <c r="FI166" s="64"/>
      <c r="FJ166" s="64"/>
      <c r="FK166" s="64"/>
      <c r="FL166" s="64"/>
      <c r="FM166" s="64"/>
      <c r="FN166" s="64"/>
      <c r="FO166" s="64"/>
      <c r="FP166" s="64"/>
      <c r="FQ166" s="64"/>
      <c r="FR166" s="64"/>
      <c r="FS166" s="64"/>
      <c r="FT166" s="64"/>
      <c r="FU166" s="64"/>
      <c r="FV166" s="64"/>
      <c r="FW166" s="64"/>
      <c r="FX166" s="64"/>
      <c r="FY166" s="64"/>
      <c r="FZ166" s="64"/>
      <c r="GA166" s="64"/>
      <c r="GB166" s="64"/>
      <c r="GC166" s="64"/>
      <c r="GD166" s="64"/>
      <c r="GE166" s="64"/>
      <c r="GF166" s="64"/>
      <c r="GG166" s="64"/>
      <c r="GH166" s="64"/>
      <c r="GI166" s="64"/>
      <c r="GJ166" s="64"/>
      <c r="GK166" s="64"/>
      <c r="GL166" s="64"/>
      <c r="GM166" s="64"/>
      <c r="GN166" s="64"/>
      <c r="GO166" s="64"/>
      <c r="GP166" s="64"/>
      <c r="GQ166" s="64"/>
      <c r="GR166" s="64"/>
      <c r="GS166" s="64"/>
      <c r="GT166" s="64"/>
      <c r="GU166" s="64"/>
    </row>
    <row r="167" spans="1:203" s="120" customFormat="1" ht="18" customHeight="1" x14ac:dyDescent="0.2">
      <c r="A167" s="121">
        <f t="shared" si="172"/>
        <v>96</v>
      </c>
      <c r="B167" s="166" t="s">
        <v>189</v>
      </c>
      <c r="C167" s="166" t="s">
        <v>189</v>
      </c>
      <c r="D167" s="42" t="s">
        <v>201</v>
      </c>
      <c r="E167" s="163">
        <f>(((5.83*5.83)+(5.83*5.83)+(5.83*4*11.33))/1)*2*1.043*1.1</f>
        <v>762.25097563999998</v>
      </c>
      <c r="F167" s="164">
        <v>0.05</v>
      </c>
      <c r="G167" s="163">
        <f t="shared" si="203"/>
        <v>800.36352442199995</v>
      </c>
      <c r="H167" s="6" t="s">
        <v>144</v>
      </c>
      <c r="I167" s="162">
        <v>8.1000000000000013E-3</v>
      </c>
      <c r="J167" s="3">
        <f t="shared" si="204"/>
        <v>6.4829445478182004</v>
      </c>
      <c r="K167" s="147">
        <v>58.68</v>
      </c>
      <c r="L167" s="147">
        <f t="shared" si="205"/>
        <v>380.41918606597199</v>
      </c>
      <c r="M167" s="147">
        <v>1.1340000000000001</v>
      </c>
      <c r="N167" s="148">
        <f t="shared" si="206"/>
        <v>907.61223669454807</v>
      </c>
      <c r="O167" s="165">
        <f t="shared" si="207"/>
        <v>1288.0314227605199</v>
      </c>
      <c r="P167" s="123"/>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c r="GH167" s="64"/>
      <c r="GI167" s="64"/>
      <c r="GJ167" s="64"/>
      <c r="GK167" s="64"/>
      <c r="GL167" s="64"/>
      <c r="GM167" s="64"/>
      <c r="GN167" s="64"/>
      <c r="GO167" s="64"/>
      <c r="GP167" s="64"/>
      <c r="GQ167" s="64"/>
      <c r="GR167" s="64"/>
      <c r="GS167" s="64"/>
      <c r="GT167" s="64"/>
      <c r="GU167" s="64"/>
    </row>
    <row r="168" spans="1:203" s="120" customFormat="1" ht="18" customHeight="1" x14ac:dyDescent="0.2">
      <c r="A168" s="121">
        <f t="shared" si="172"/>
        <v>97</v>
      </c>
      <c r="B168" s="166" t="s">
        <v>189</v>
      </c>
      <c r="C168" s="166" t="s">
        <v>189</v>
      </c>
      <c r="D168" s="42" t="s">
        <v>202</v>
      </c>
      <c r="E168" s="163">
        <f>5.83*5.83*1/27</f>
        <v>1.2588481481481482</v>
      </c>
      <c r="F168" s="164">
        <v>0.05</v>
      </c>
      <c r="G168" s="163">
        <f t="shared" si="203"/>
        <v>1.3217905555555556</v>
      </c>
      <c r="H168" s="6" t="s">
        <v>142</v>
      </c>
      <c r="I168" s="162">
        <v>0.78749999999999998</v>
      </c>
      <c r="J168" s="3">
        <f t="shared" si="204"/>
        <v>1.0409100625000001</v>
      </c>
      <c r="K168" s="147">
        <v>58.68</v>
      </c>
      <c r="L168" s="147">
        <f t="shared" si="205"/>
        <v>61.0806024675</v>
      </c>
      <c r="M168" s="147">
        <v>110.25</v>
      </c>
      <c r="N168" s="148">
        <f t="shared" si="206"/>
        <v>145.72740875</v>
      </c>
      <c r="O168" s="165">
        <f t="shared" si="207"/>
        <v>206.8080112175</v>
      </c>
      <c r="P168" s="123"/>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c r="DA168" s="64"/>
      <c r="DB168" s="64"/>
      <c r="DC168" s="64"/>
      <c r="DD168" s="64"/>
      <c r="DE168" s="64"/>
      <c r="DF168" s="64"/>
      <c r="DG168" s="64"/>
      <c r="DH168" s="64"/>
      <c r="DI168" s="64"/>
      <c r="DJ168" s="64"/>
      <c r="DK168" s="64"/>
      <c r="DL168" s="64"/>
      <c r="DM168" s="64"/>
      <c r="DN168" s="64"/>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64"/>
      <c r="EY168" s="64"/>
      <c r="EZ168" s="64"/>
      <c r="FA168" s="64"/>
      <c r="FB168" s="64"/>
      <c r="FC168" s="64"/>
      <c r="FD168" s="64"/>
      <c r="FE168" s="64"/>
      <c r="FF168" s="64"/>
      <c r="FG168" s="64"/>
      <c r="FH168" s="64"/>
      <c r="FI168" s="64"/>
      <c r="FJ168" s="64"/>
      <c r="FK168" s="64"/>
      <c r="FL168" s="64"/>
      <c r="FM168" s="64"/>
      <c r="FN168" s="64"/>
      <c r="FO168" s="64"/>
      <c r="FP168" s="64"/>
      <c r="FQ168" s="64"/>
      <c r="FR168" s="64"/>
      <c r="FS168" s="64"/>
      <c r="FT168" s="64"/>
      <c r="FU168" s="64"/>
      <c r="FV168" s="64"/>
      <c r="FW168" s="64"/>
      <c r="FX168" s="64"/>
      <c r="FY168" s="64"/>
      <c r="FZ168" s="64"/>
      <c r="GA168" s="64"/>
      <c r="GB168" s="64"/>
      <c r="GC168" s="64"/>
      <c r="GD168" s="64"/>
      <c r="GE168" s="64"/>
      <c r="GF168" s="64"/>
      <c r="GG168" s="64"/>
      <c r="GH168" s="64"/>
      <c r="GI168" s="64"/>
      <c r="GJ168" s="64"/>
      <c r="GK168" s="64"/>
      <c r="GL168" s="64"/>
      <c r="GM168" s="64"/>
      <c r="GN168" s="64"/>
      <c r="GO168" s="64"/>
      <c r="GP168" s="64"/>
      <c r="GQ168" s="64"/>
      <c r="GR168" s="64"/>
      <c r="GS168" s="64"/>
      <c r="GT168" s="64"/>
      <c r="GU168" s="64"/>
    </row>
    <row r="169" spans="1:203" s="120" customFormat="1" ht="18" customHeight="1" x14ac:dyDescent="0.2">
      <c r="A169" s="121">
        <f t="shared" si="172"/>
        <v>98</v>
      </c>
      <c r="B169" s="166" t="s">
        <v>189</v>
      </c>
      <c r="C169" s="166" t="s">
        <v>189</v>
      </c>
      <c r="D169" s="42" t="s">
        <v>206</v>
      </c>
      <c r="E169" s="163">
        <f>11.33/1.5</f>
        <v>7.5533333333333337</v>
      </c>
      <c r="F169" s="164">
        <v>0</v>
      </c>
      <c r="G169" s="163">
        <f t="shared" si="203"/>
        <v>7.5533333333333337</v>
      </c>
      <c r="H169" s="6" t="s">
        <v>110</v>
      </c>
      <c r="I169" s="162">
        <v>0.27</v>
      </c>
      <c r="J169" s="3">
        <f t="shared" si="204"/>
        <v>2.0394000000000001</v>
      </c>
      <c r="K169" s="147">
        <v>58.68</v>
      </c>
      <c r="L169" s="147">
        <f t="shared" si="205"/>
        <v>119.671992</v>
      </c>
      <c r="M169" s="147">
        <v>100.80000000000001</v>
      </c>
      <c r="N169" s="148">
        <f t="shared" si="206"/>
        <v>761.37600000000009</v>
      </c>
      <c r="O169" s="165">
        <f t="shared" si="207"/>
        <v>881.04799200000014</v>
      </c>
      <c r="P169" s="123"/>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4"/>
      <c r="FC169" s="64"/>
      <c r="FD169" s="64"/>
      <c r="FE169" s="64"/>
      <c r="FF169" s="64"/>
      <c r="FG169" s="64"/>
      <c r="FH169" s="64"/>
      <c r="FI169" s="64"/>
      <c r="FJ169" s="64"/>
      <c r="FK169" s="64"/>
      <c r="FL169" s="64"/>
      <c r="FM169" s="64"/>
      <c r="FN169" s="64"/>
      <c r="FO169" s="64"/>
      <c r="FP169" s="64"/>
      <c r="FQ169" s="64"/>
      <c r="FR169" s="64"/>
      <c r="FS169" s="64"/>
      <c r="FT169" s="64"/>
      <c r="FU169" s="64"/>
      <c r="FV169" s="64"/>
      <c r="FW169" s="64"/>
      <c r="FX169" s="64"/>
      <c r="FY169" s="64"/>
      <c r="FZ169" s="64"/>
      <c r="GA169" s="64"/>
      <c r="GB169" s="64"/>
      <c r="GC169" s="64"/>
      <c r="GD169" s="64"/>
      <c r="GE169" s="64"/>
      <c r="GF169" s="64"/>
      <c r="GG169" s="64"/>
      <c r="GH169" s="64"/>
      <c r="GI169" s="64"/>
      <c r="GJ169" s="64"/>
      <c r="GK169" s="64"/>
      <c r="GL169" s="64"/>
      <c r="GM169" s="64"/>
      <c r="GN169" s="64"/>
      <c r="GO169" s="64"/>
      <c r="GP169" s="64"/>
      <c r="GQ169" s="64"/>
      <c r="GR169" s="64"/>
      <c r="GS169" s="64"/>
      <c r="GT169" s="64"/>
      <c r="GU169" s="64"/>
    </row>
    <row r="170" spans="1:203" s="120" customFormat="1" ht="18" customHeight="1" x14ac:dyDescent="0.2">
      <c r="A170" s="121">
        <f t="shared" si="172"/>
        <v>99</v>
      </c>
      <c r="B170" s="166" t="s">
        <v>189</v>
      </c>
      <c r="C170" s="166" t="s">
        <v>189</v>
      </c>
      <c r="D170" s="42" t="s">
        <v>207</v>
      </c>
      <c r="E170" s="163">
        <v>1</v>
      </c>
      <c r="F170" s="164">
        <v>0</v>
      </c>
      <c r="G170" s="163">
        <f t="shared" si="203"/>
        <v>1</v>
      </c>
      <c r="H170" s="6" t="s">
        <v>110</v>
      </c>
      <c r="I170" s="162">
        <v>1.4625000000000001</v>
      </c>
      <c r="J170" s="3">
        <f t="shared" si="204"/>
        <v>1.4625000000000001</v>
      </c>
      <c r="K170" s="147">
        <v>58.68</v>
      </c>
      <c r="L170" s="147">
        <f t="shared" si="205"/>
        <v>85.819500000000005</v>
      </c>
      <c r="M170" s="147">
        <v>546</v>
      </c>
      <c r="N170" s="148">
        <f t="shared" si="206"/>
        <v>546</v>
      </c>
      <c r="O170" s="165">
        <f t="shared" si="207"/>
        <v>631.81950000000006</v>
      </c>
      <c r="P170" s="123"/>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4"/>
      <c r="FC170" s="64"/>
      <c r="FD170" s="64"/>
      <c r="FE170" s="64"/>
      <c r="FF170" s="64"/>
      <c r="FG170" s="64"/>
      <c r="FH170" s="64"/>
      <c r="FI170" s="64"/>
      <c r="FJ170" s="64"/>
      <c r="FK170" s="64"/>
      <c r="FL170" s="64"/>
      <c r="FM170" s="64"/>
      <c r="FN170" s="64"/>
      <c r="FO170" s="64"/>
      <c r="FP170" s="64"/>
      <c r="FQ170" s="64"/>
      <c r="FR170" s="64"/>
      <c r="FS170" s="64"/>
      <c r="FT170" s="64"/>
      <c r="FU170" s="64"/>
      <c r="FV170" s="64"/>
      <c r="FW170" s="64"/>
      <c r="FX170" s="64"/>
      <c r="FY170" s="64"/>
      <c r="FZ170" s="64"/>
      <c r="GA170" s="64"/>
      <c r="GB170" s="64"/>
      <c r="GC170" s="64"/>
      <c r="GD170" s="64"/>
      <c r="GE170" s="64"/>
      <c r="GF170" s="64"/>
      <c r="GG170" s="64"/>
      <c r="GH170" s="64"/>
      <c r="GI170" s="64"/>
      <c r="GJ170" s="64"/>
      <c r="GK170" s="64"/>
      <c r="GL170" s="64"/>
      <c r="GM170" s="64"/>
      <c r="GN170" s="64"/>
      <c r="GO170" s="64"/>
      <c r="GP170" s="64"/>
      <c r="GQ170" s="64"/>
      <c r="GR170" s="64"/>
      <c r="GS170" s="64"/>
      <c r="GT170" s="64"/>
      <c r="GU170" s="64"/>
    </row>
    <row r="171" spans="1:203" s="120" customFormat="1" x14ac:dyDescent="0.2">
      <c r="A171" s="121" t="str">
        <f t="shared" si="172"/>
        <v/>
      </c>
      <c r="B171" s="166"/>
      <c r="C171" s="166"/>
      <c r="D171" s="42"/>
      <c r="E171" s="163"/>
      <c r="F171" s="164"/>
      <c r="G171" s="163"/>
      <c r="H171" s="6"/>
      <c r="I171" s="162"/>
      <c r="J171" s="3"/>
      <c r="K171" s="147"/>
      <c r="L171" s="147"/>
      <c r="M171" s="147"/>
      <c r="N171" s="148"/>
      <c r="O171" s="165"/>
      <c r="P171" s="123"/>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c r="GH171" s="64"/>
      <c r="GI171" s="64"/>
      <c r="GJ171" s="64"/>
      <c r="GK171" s="64"/>
      <c r="GL171" s="64"/>
      <c r="GM171" s="64"/>
      <c r="GN171" s="64"/>
      <c r="GO171" s="64"/>
      <c r="GP171" s="64"/>
      <c r="GQ171" s="64"/>
      <c r="GR171" s="64"/>
      <c r="GS171" s="64"/>
      <c r="GT171" s="64"/>
      <c r="GU171" s="64"/>
    </row>
    <row r="172" spans="1:203" s="120" customFormat="1" ht="18" customHeight="1" x14ac:dyDescent="0.2">
      <c r="A172" s="121">
        <f t="shared" si="172"/>
        <v>100</v>
      </c>
      <c r="B172" s="166" t="s">
        <v>189</v>
      </c>
      <c r="C172" s="166" t="s">
        <v>189</v>
      </c>
      <c r="D172" s="42" t="s">
        <v>208</v>
      </c>
      <c r="E172" s="163">
        <f>(3.83*3.83)+(3.83*4*11)+(5.33*5.33*2)+(5.33*4*11.33*2)+(5.83*5.83)+(5.83*4*11.33)</f>
        <v>1021.3224</v>
      </c>
      <c r="F172" s="164">
        <v>0.05</v>
      </c>
      <c r="G172" s="163">
        <f t="shared" ref="G172" si="213">E172+(E172*F172)</f>
        <v>1072.38852</v>
      </c>
      <c r="H172" s="6" t="s">
        <v>120</v>
      </c>
      <c r="I172" s="162">
        <v>2.2500000000000003E-2</v>
      </c>
      <c r="J172" s="3">
        <f t="shared" ref="J172" si="214">I172*G172</f>
        <v>24.128741700000003</v>
      </c>
      <c r="K172" s="147">
        <v>58.68</v>
      </c>
      <c r="L172" s="147">
        <f t="shared" ref="L172" si="215">K172*J172</f>
        <v>1415.8745629560001</v>
      </c>
      <c r="M172" s="147">
        <v>3.1500000000000004</v>
      </c>
      <c r="N172" s="148">
        <f t="shared" ref="N172" si="216">M172*G172</f>
        <v>3378.0238380000001</v>
      </c>
      <c r="O172" s="165">
        <f t="shared" ref="O172" si="217">L172+N172</f>
        <v>4793.8984009559999</v>
      </c>
      <c r="P172" s="123"/>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c r="DA172" s="64"/>
      <c r="DB172" s="64"/>
      <c r="DC172" s="64"/>
      <c r="DD172" s="64"/>
      <c r="DE172" s="64"/>
      <c r="DF172" s="64"/>
      <c r="DG172" s="64"/>
      <c r="DH172" s="64"/>
      <c r="DI172" s="64"/>
      <c r="DJ172" s="64"/>
      <c r="DK172" s="64"/>
      <c r="DL172" s="64"/>
      <c r="DM172" s="64"/>
      <c r="DN172" s="64"/>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64"/>
      <c r="EY172" s="64"/>
      <c r="EZ172" s="64"/>
      <c r="FA172" s="64"/>
      <c r="FB172" s="64"/>
      <c r="FC172" s="64"/>
      <c r="FD172" s="64"/>
      <c r="FE172" s="64"/>
      <c r="FF172" s="64"/>
      <c r="FG172" s="64"/>
      <c r="FH172" s="64"/>
      <c r="FI172" s="64"/>
      <c r="FJ172" s="64"/>
      <c r="FK172" s="64"/>
      <c r="FL172" s="64"/>
      <c r="FM172" s="64"/>
      <c r="FN172" s="64"/>
      <c r="FO172" s="64"/>
      <c r="FP172" s="64"/>
      <c r="FQ172" s="64"/>
      <c r="FR172" s="64"/>
      <c r="FS172" s="64"/>
      <c r="FT172" s="64"/>
      <c r="FU172" s="64"/>
      <c r="FV172" s="64"/>
      <c r="FW172" s="64"/>
      <c r="FX172" s="64"/>
      <c r="FY172" s="64"/>
      <c r="FZ172" s="64"/>
      <c r="GA172" s="64"/>
      <c r="GB172" s="64"/>
      <c r="GC172" s="64"/>
      <c r="GD172" s="64"/>
      <c r="GE172" s="64"/>
      <c r="GF172" s="64"/>
      <c r="GG172" s="64"/>
      <c r="GH172" s="64"/>
      <c r="GI172" s="64"/>
      <c r="GJ172" s="64"/>
      <c r="GK172" s="64"/>
      <c r="GL172" s="64"/>
      <c r="GM172" s="64"/>
      <c r="GN172" s="64"/>
      <c r="GO172" s="64"/>
      <c r="GP172" s="64"/>
      <c r="GQ172" s="64"/>
      <c r="GR172" s="64"/>
      <c r="GS172" s="64"/>
      <c r="GT172" s="64"/>
      <c r="GU172" s="64"/>
    </row>
    <row r="173" spans="1:203" s="120" customFormat="1" ht="15.75" customHeight="1" thickBot="1" x14ac:dyDescent="0.25">
      <c r="A173" s="121" t="str">
        <f t="shared" si="172"/>
        <v/>
      </c>
      <c r="B173" s="166"/>
      <c r="C173" s="166"/>
      <c r="D173" s="42"/>
      <c r="E173" s="163"/>
      <c r="F173" s="164"/>
      <c r="G173" s="163"/>
      <c r="H173" s="6"/>
      <c r="I173" s="162"/>
      <c r="J173" s="3"/>
      <c r="K173" s="147"/>
      <c r="L173" s="147"/>
      <c r="M173" s="147"/>
      <c r="N173" s="148"/>
      <c r="O173" s="165"/>
      <c r="P173" s="123"/>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c r="DA173" s="64"/>
      <c r="DB173" s="64"/>
      <c r="DC173" s="64"/>
      <c r="DD173" s="64"/>
      <c r="DE173" s="64"/>
      <c r="DF173" s="64"/>
      <c r="DG173" s="64"/>
      <c r="DH173" s="64"/>
      <c r="DI173" s="64"/>
      <c r="DJ173" s="64"/>
      <c r="DK173" s="64"/>
      <c r="DL173" s="64"/>
      <c r="DM173" s="64"/>
      <c r="DN173" s="64"/>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64"/>
      <c r="EY173" s="64"/>
      <c r="EZ173" s="64"/>
      <c r="FA173" s="64"/>
      <c r="FB173" s="64"/>
      <c r="FC173" s="64"/>
      <c r="FD173" s="64"/>
      <c r="FE173" s="64"/>
      <c r="FF173" s="64"/>
      <c r="FG173" s="64"/>
      <c r="FH173" s="64"/>
      <c r="FI173" s="64"/>
      <c r="FJ173" s="64"/>
      <c r="FK173" s="64"/>
      <c r="FL173" s="64"/>
      <c r="FM173" s="64"/>
      <c r="FN173" s="64"/>
      <c r="FO173" s="64"/>
      <c r="FP173" s="64"/>
      <c r="FQ173" s="64"/>
      <c r="FR173" s="64"/>
      <c r="FS173" s="64"/>
      <c r="FT173" s="64"/>
      <c r="FU173" s="64"/>
      <c r="FV173" s="64"/>
      <c r="FW173" s="64"/>
      <c r="FX173" s="64"/>
      <c r="FY173" s="64"/>
      <c r="FZ173" s="64"/>
      <c r="GA173" s="64"/>
      <c r="GB173" s="64"/>
      <c r="GC173" s="64"/>
      <c r="GD173" s="64"/>
      <c r="GE173" s="64"/>
      <c r="GF173" s="64"/>
      <c r="GG173" s="64"/>
      <c r="GH173" s="64"/>
      <c r="GI173" s="64"/>
      <c r="GJ173" s="64"/>
      <c r="GK173" s="64"/>
      <c r="GL173" s="64"/>
      <c r="GM173" s="64"/>
      <c r="GN173" s="64"/>
      <c r="GO173" s="64"/>
      <c r="GP173" s="64"/>
      <c r="GQ173" s="64"/>
      <c r="GR173" s="64"/>
      <c r="GS173" s="64"/>
      <c r="GT173" s="64"/>
      <c r="GU173" s="64"/>
    </row>
    <row r="174" spans="1:203" s="120" customFormat="1" ht="16.5" thickBot="1" x14ac:dyDescent="0.25">
      <c r="A174" s="153" t="str">
        <f>IF(H174&lt;&gt;"",1+MAX(A145:A173),"")</f>
        <v/>
      </c>
      <c r="B174" s="154"/>
      <c r="C174" s="144"/>
      <c r="D174" s="127" t="s">
        <v>17</v>
      </c>
      <c r="E174" s="155"/>
      <c r="F174" s="156"/>
      <c r="G174" s="155"/>
      <c r="H174" s="157"/>
      <c r="I174" s="157"/>
      <c r="J174" s="157"/>
      <c r="K174" s="157"/>
      <c r="L174" s="158" t="str">
        <f>IF(H174&lt;&gt;"",0.4*N174,"")</f>
        <v/>
      </c>
      <c r="M174" s="158"/>
      <c r="N174" s="159"/>
      <c r="O174" s="160"/>
      <c r="P174" s="161">
        <f>SUM(O137:O173)</f>
        <v>33859.465331797102</v>
      </c>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c r="DA174" s="64"/>
      <c r="DB174" s="64"/>
      <c r="DC174" s="64"/>
      <c r="DD174" s="64"/>
      <c r="DE174" s="64"/>
      <c r="DF174" s="64"/>
      <c r="DG174" s="64"/>
      <c r="DH174" s="64"/>
      <c r="DI174" s="64"/>
      <c r="DJ174" s="64"/>
      <c r="DK174" s="64"/>
      <c r="DL174" s="64"/>
      <c r="DM174" s="64"/>
      <c r="DN174" s="64"/>
      <c r="DO174" s="64"/>
      <c r="DP174" s="64"/>
      <c r="DQ174" s="64"/>
      <c r="DR174" s="64"/>
      <c r="DS174" s="64"/>
      <c r="DT174" s="64"/>
      <c r="DU174" s="64"/>
      <c r="DV174" s="64"/>
      <c r="DW174" s="64"/>
      <c r="DX174" s="64"/>
      <c r="DY174" s="64"/>
      <c r="DZ174" s="64"/>
      <c r="EA174" s="64"/>
      <c r="EB174" s="64"/>
      <c r="EC174" s="64"/>
      <c r="ED174" s="64"/>
      <c r="EE174" s="64"/>
      <c r="EF174" s="64"/>
      <c r="EG174" s="64"/>
      <c r="EH174" s="64"/>
      <c r="EI174" s="64"/>
      <c r="EJ174" s="64"/>
      <c r="EK174" s="64"/>
      <c r="EL174" s="64"/>
      <c r="EM174" s="64"/>
      <c r="EN174" s="64"/>
      <c r="EO174" s="64"/>
      <c r="EP174" s="64"/>
      <c r="EQ174" s="64"/>
      <c r="ER174" s="64"/>
      <c r="ES174" s="64"/>
      <c r="ET174" s="64"/>
      <c r="EU174" s="64"/>
      <c r="EV174" s="64"/>
      <c r="EW174" s="64"/>
      <c r="EX174" s="64"/>
      <c r="EY174" s="64"/>
      <c r="EZ174" s="64"/>
      <c r="FA174" s="64"/>
      <c r="FB174" s="64"/>
      <c r="FC174" s="64"/>
      <c r="FD174" s="64"/>
      <c r="FE174" s="64"/>
      <c r="FF174" s="64"/>
      <c r="FG174" s="64"/>
      <c r="FH174" s="64"/>
      <c r="FI174" s="64"/>
      <c r="FJ174" s="64"/>
      <c r="FK174" s="64"/>
      <c r="FL174" s="64"/>
      <c r="FM174" s="64"/>
      <c r="FN174" s="64"/>
      <c r="FO174" s="64"/>
      <c r="FP174" s="64"/>
      <c r="FQ174" s="64"/>
      <c r="FR174" s="64"/>
      <c r="FS174" s="64"/>
      <c r="FT174" s="64"/>
      <c r="FU174" s="64"/>
      <c r="FV174" s="64"/>
      <c r="FW174" s="64"/>
      <c r="FX174" s="64"/>
      <c r="FY174" s="64"/>
      <c r="FZ174" s="64"/>
      <c r="GA174" s="64"/>
      <c r="GB174" s="64"/>
      <c r="GC174" s="64"/>
      <c r="GD174" s="64"/>
      <c r="GE174" s="64"/>
      <c r="GF174" s="64"/>
      <c r="GG174" s="64"/>
      <c r="GH174" s="64"/>
      <c r="GI174" s="64"/>
      <c r="GJ174" s="64"/>
      <c r="GK174" s="64"/>
      <c r="GL174" s="64"/>
      <c r="GM174" s="64"/>
      <c r="GN174" s="64"/>
      <c r="GO174" s="64"/>
      <c r="GP174" s="64"/>
      <c r="GQ174" s="64"/>
      <c r="GR174" s="64"/>
      <c r="GS174" s="64"/>
      <c r="GT174" s="64"/>
      <c r="GU174" s="64"/>
    </row>
    <row r="175" spans="1:203" ht="16.5" thickBot="1" x14ac:dyDescent="0.25">
      <c r="A175" s="175" t="s">
        <v>18</v>
      </c>
      <c r="B175" s="176"/>
      <c r="C175" s="176"/>
      <c r="D175" s="176"/>
      <c r="E175" s="176"/>
      <c r="F175" s="176"/>
      <c r="G175" s="176"/>
      <c r="H175" s="176"/>
      <c r="I175" s="176"/>
      <c r="J175" s="176"/>
      <c r="K175" s="177"/>
      <c r="L175" s="151">
        <f>SUM(L6:L174)</f>
        <v>97688.551490545593</v>
      </c>
      <c r="M175" s="152"/>
      <c r="N175" s="151">
        <f>SUM(N6:N174)</f>
        <v>112520.35975016444</v>
      </c>
      <c r="O175" s="151">
        <f>SUM(O6:O174)</f>
        <v>210208.91124071006</v>
      </c>
      <c r="P175" s="151">
        <f>SUM(P6:P174)</f>
        <v>210208.91124071006</v>
      </c>
    </row>
    <row r="176" spans="1:203" ht="16.5" thickBot="1" x14ac:dyDescent="0.25">
      <c r="A176" s="175" t="s">
        <v>19</v>
      </c>
      <c r="B176" s="176"/>
      <c r="C176" s="176"/>
      <c r="D176" s="176"/>
      <c r="E176" s="176"/>
      <c r="F176" s="176"/>
      <c r="G176" s="176"/>
      <c r="H176" s="176"/>
      <c r="I176" s="176"/>
      <c r="J176" s="176"/>
      <c r="K176" s="176"/>
      <c r="L176" s="176"/>
      <c r="M176" s="177"/>
      <c r="N176" s="122">
        <v>8.5000000000000006E-2</v>
      </c>
      <c r="O176" s="146"/>
      <c r="P176" s="146">
        <f>P175*N176</f>
        <v>17867.757455460356</v>
      </c>
    </row>
    <row r="177" spans="1:203" ht="16.5" thickBot="1" x14ac:dyDescent="0.25">
      <c r="A177" s="175" t="s">
        <v>20</v>
      </c>
      <c r="B177" s="176"/>
      <c r="C177" s="176"/>
      <c r="D177" s="176"/>
      <c r="E177" s="176"/>
      <c r="F177" s="176"/>
      <c r="G177" s="176"/>
      <c r="H177" s="176"/>
      <c r="I177" s="176"/>
      <c r="J177" s="176"/>
      <c r="K177" s="176"/>
      <c r="L177" s="176"/>
      <c r="M177" s="177"/>
      <c r="N177" s="145">
        <v>0.1</v>
      </c>
      <c r="O177" s="146"/>
      <c r="P177" s="146">
        <f>P175*N177</f>
        <v>21020.891124071008</v>
      </c>
    </row>
    <row r="178" spans="1:203" ht="16.5" thickBot="1" x14ac:dyDescent="0.25">
      <c r="A178" s="175" t="s">
        <v>21</v>
      </c>
      <c r="B178" s="176"/>
      <c r="C178" s="176"/>
      <c r="D178" s="176"/>
      <c r="E178" s="176"/>
      <c r="F178" s="176"/>
      <c r="G178" s="176"/>
      <c r="H178" s="176"/>
      <c r="I178" s="176"/>
      <c r="J178" s="176"/>
      <c r="K178" s="176"/>
      <c r="L178" s="176"/>
      <c r="M178" s="177"/>
      <c r="N178" s="145">
        <v>0.05</v>
      </c>
      <c r="O178" s="146"/>
      <c r="P178" s="146">
        <f>P175*N178</f>
        <v>10510.445562035504</v>
      </c>
    </row>
    <row r="179" spans="1:203" ht="16.5" thickBot="1" x14ac:dyDescent="0.25">
      <c r="A179" s="175" t="s">
        <v>67</v>
      </c>
      <c r="B179" s="176"/>
      <c r="C179" s="176"/>
      <c r="D179" s="176"/>
      <c r="E179" s="176"/>
      <c r="F179" s="176"/>
      <c r="G179" s="176"/>
      <c r="H179" s="176"/>
      <c r="I179" s="176"/>
      <c r="J179" s="176"/>
      <c r="K179" s="176"/>
      <c r="L179" s="176"/>
      <c r="M179" s="176"/>
      <c r="N179" s="176"/>
      <c r="O179" s="177"/>
      <c r="P179" s="150">
        <f>SUM(P175:P178)</f>
        <v>259608.00538227693</v>
      </c>
    </row>
    <row r="180" spans="1:203" s="120" customFormat="1" ht="16.5" customHeight="1" thickBot="1" x14ac:dyDescent="0.25">
      <c r="A180" s="178" t="s">
        <v>112</v>
      </c>
      <c r="B180" s="179"/>
      <c r="C180" s="179"/>
      <c r="D180" s="179"/>
      <c r="E180" s="179"/>
      <c r="F180" s="179"/>
      <c r="G180" s="179"/>
      <c r="H180" s="179"/>
      <c r="I180" s="179"/>
      <c r="J180" s="179"/>
      <c r="K180" s="179"/>
      <c r="L180" s="179"/>
      <c r="M180" s="179"/>
      <c r="N180" s="179"/>
      <c r="O180" s="179"/>
      <c r="P180" s="180"/>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c r="DH180" s="64"/>
      <c r="DI180" s="64"/>
      <c r="DJ180" s="64"/>
      <c r="DK180" s="64"/>
      <c r="DL180" s="64"/>
      <c r="DM180" s="64"/>
      <c r="DN180" s="64"/>
      <c r="DO180" s="64"/>
      <c r="DP180" s="64"/>
      <c r="DQ180" s="64"/>
      <c r="DR180" s="64"/>
      <c r="DS180" s="64"/>
      <c r="DT180" s="64"/>
      <c r="DU180" s="64"/>
      <c r="DV180" s="64"/>
      <c r="DW180" s="64"/>
      <c r="DX180" s="64"/>
      <c r="DY180" s="64"/>
      <c r="DZ180" s="64"/>
      <c r="EA180" s="64"/>
      <c r="EB180" s="64"/>
      <c r="EC180" s="64"/>
      <c r="ED180" s="64"/>
      <c r="EE180" s="64"/>
      <c r="EF180" s="64"/>
      <c r="EG180" s="64"/>
      <c r="EH180" s="64"/>
      <c r="EI180" s="64"/>
      <c r="EJ180" s="64"/>
      <c r="EK180" s="64"/>
      <c r="EL180" s="64"/>
      <c r="EM180" s="64"/>
      <c r="EN180" s="64"/>
      <c r="EO180" s="64"/>
      <c r="EP180" s="64"/>
      <c r="EQ180" s="64"/>
      <c r="ER180" s="64"/>
      <c r="ES180" s="64"/>
      <c r="ET180" s="64"/>
      <c r="EU180" s="64"/>
      <c r="EV180" s="64"/>
      <c r="EW180" s="64"/>
      <c r="EX180" s="64"/>
      <c r="EY180" s="64"/>
      <c r="EZ180" s="64"/>
      <c r="FA180" s="64"/>
      <c r="FB180" s="64"/>
      <c r="FC180" s="64"/>
      <c r="FD180" s="64"/>
      <c r="FE180" s="64"/>
      <c r="FF180" s="64"/>
      <c r="FG180" s="64"/>
      <c r="FH180" s="64"/>
      <c r="FI180" s="64"/>
      <c r="FJ180" s="64"/>
      <c r="FK180" s="64"/>
      <c r="FL180" s="64"/>
      <c r="FM180" s="64"/>
      <c r="FN180" s="64"/>
      <c r="FO180" s="64"/>
      <c r="FP180" s="64"/>
      <c r="FQ180" s="64"/>
      <c r="FR180" s="64"/>
      <c r="FS180" s="64"/>
      <c r="FT180" s="64"/>
      <c r="FU180" s="64"/>
      <c r="FV180" s="64"/>
      <c r="FW180" s="64"/>
      <c r="FX180" s="64"/>
      <c r="FY180" s="64"/>
      <c r="FZ180" s="64"/>
      <c r="GA180" s="64"/>
      <c r="GB180" s="64"/>
      <c r="GC180" s="64"/>
      <c r="GD180" s="64"/>
      <c r="GE180" s="64"/>
      <c r="GF180" s="64"/>
      <c r="GG180" s="64"/>
      <c r="GH180" s="64"/>
      <c r="GI180" s="64"/>
      <c r="GJ180" s="64"/>
      <c r="GK180" s="64"/>
      <c r="GL180" s="64"/>
      <c r="GM180" s="64"/>
      <c r="GN180" s="64"/>
      <c r="GO180" s="64"/>
      <c r="GP180" s="64"/>
      <c r="GQ180" s="64"/>
      <c r="GR180" s="64"/>
      <c r="GS180" s="64"/>
      <c r="GT180" s="64"/>
      <c r="GU180" s="64"/>
    </row>
    <row r="181" spans="1:203" s="120" customFormat="1" ht="16.5" customHeight="1" thickBot="1" x14ac:dyDescent="0.25">
      <c r="A181" s="178" t="s">
        <v>111</v>
      </c>
      <c r="B181" s="179"/>
      <c r="C181" s="179"/>
      <c r="D181" s="179"/>
      <c r="E181" s="179"/>
      <c r="F181" s="179"/>
      <c r="G181" s="179"/>
      <c r="H181" s="179"/>
      <c r="I181" s="179"/>
      <c r="J181" s="179"/>
      <c r="K181" s="179"/>
      <c r="L181" s="179"/>
      <c r="M181" s="179"/>
      <c r="N181" s="179"/>
      <c r="O181" s="179"/>
      <c r="P181" s="180"/>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c r="DH181" s="64"/>
      <c r="DI181" s="64"/>
      <c r="DJ181" s="64"/>
      <c r="DK181" s="64"/>
      <c r="DL181" s="64"/>
      <c r="DM181" s="64"/>
      <c r="DN181" s="64"/>
      <c r="DO181" s="64"/>
      <c r="DP181" s="64"/>
      <c r="DQ181" s="64"/>
      <c r="DR181" s="64"/>
      <c r="DS181" s="64"/>
      <c r="DT181" s="64"/>
      <c r="DU181" s="64"/>
      <c r="DV181" s="64"/>
      <c r="DW181" s="64"/>
      <c r="DX181" s="64"/>
      <c r="DY181" s="64"/>
      <c r="DZ181" s="64"/>
      <c r="EA181" s="64"/>
      <c r="EB181" s="64"/>
      <c r="EC181" s="64"/>
      <c r="ED181" s="64"/>
      <c r="EE181" s="64"/>
      <c r="EF181" s="64"/>
      <c r="EG181" s="64"/>
      <c r="EH181" s="64"/>
      <c r="EI181" s="64"/>
      <c r="EJ181" s="64"/>
      <c r="EK181" s="64"/>
      <c r="EL181" s="64"/>
      <c r="EM181" s="64"/>
      <c r="EN181" s="64"/>
      <c r="EO181" s="64"/>
      <c r="EP181" s="64"/>
      <c r="EQ181" s="64"/>
      <c r="ER181" s="64"/>
      <c r="ES181" s="64"/>
      <c r="ET181" s="64"/>
      <c r="EU181" s="64"/>
      <c r="EV181" s="64"/>
      <c r="EW181" s="64"/>
      <c r="EX181" s="64"/>
      <c r="EY181" s="64"/>
      <c r="EZ181" s="64"/>
      <c r="FA181" s="64"/>
      <c r="FB181" s="64"/>
      <c r="FC181" s="64"/>
      <c r="FD181" s="64"/>
      <c r="FE181" s="64"/>
      <c r="FF181" s="64"/>
      <c r="FG181" s="64"/>
      <c r="FH181" s="64"/>
      <c r="FI181" s="64"/>
      <c r="FJ181" s="64"/>
      <c r="FK181" s="64"/>
      <c r="FL181" s="64"/>
      <c r="FM181" s="64"/>
      <c r="FN181" s="64"/>
      <c r="FO181" s="64"/>
      <c r="FP181" s="64"/>
      <c r="FQ181" s="64"/>
      <c r="FR181" s="64"/>
      <c r="FS181" s="64"/>
      <c r="FT181" s="64"/>
      <c r="FU181" s="64"/>
      <c r="FV181" s="64"/>
      <c r="FW181" s="64"/>
      <c r="FX181" s="64"/>
      <c r="FY181" s="64"/>
      <c r="FZ181" s="64"/>
      <c r="GA181" s="64"/>
      <c r="GB181" s="64"/>
      <c r="GC181" s="64"/>
      <c r="GD181" s="64"/>
      <c r="GE181" s="64"/>
      <c r="GF181" s="64"/>
      <c r="GG181" s="64"/>
      <c r="GH181" s="64"/>
      <c r="GI181" s="64"/>
      <c r="GJ181" s="64"/>
      <c r="GK181" s="64"/>
      <c r="GL181" s="64"/>
      <c r="GM181" s="64"/>
      <c r="GN181" s="64"/>
      <c r="GO181" s="64"/>
      <c r="GP181" s="64"/>
      <c r="GQ181" s="64"/>
      <c r="GR181" s="64"/>
      <c r="GS181" s="64"/>
      <c r="GT181" s="64"/>
      <c r="GU181" s="64"/>
    </row>
  </sheetData>
  <mergeCells count="11">
    <mergeCell ref="A176:M176"/>
    <mergeCell ref="A1:B4"/>
    <mergeCell ref="C1:M2"/>
    <mergeCell ref="N1:P4"/>
    <mergeCell ref="C3:M4"/>
    <mergeCell ref="A175:K175"/>
    <mergeCell ref="A177:M177"/>
    <mergeCell ref="A178:M178"/>
    <mergeCell ref="A179:O179"/>
    <mergeCell ref="A180:P180"/>
    <mergeCell ref="A181:P181"/>
  </mergeCells>
  <printOptions horizontalCentered="1"/>
  <pageMargins left="0.7" right="0.7" top="0.75" bottom="0.75" header="0.3" footer="0.3"/>
  <pageSetup scale="43"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02" t="s">
        <v>30</v>
      </c>
      <c r="M7" s="202"/>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75E60FB7-9AF1-4AEB-AD67-2B3E904057BC}">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{75E60FB7-9AF1-4AEB-AD67-2B3E904057BC}</vt:lpwstr>
  </property>
</Properties>
</file>